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gneData\D180519 UC Priser\"/>
    </mc:Choice>
  </mc:AlternateContent>
  <xr:revisionPtr revIDLastSave="0" documentId="10_ncr:100000_{E6486352-7645-4E02-B70F-F01CBE10EE1A}" xr6:coauthVersionLast="31" xr6:coauthVersionMax="31" xr10:uidLastSave="{00000000-0000-0000-0000-000000000000}"/>
  <bookViews>
    <workbookView xWindow="0" yWindow="1800" windowWidth="23460" windowHeight="15555" xr2:uid="{375E49E4-1896-4A59-B159-118D6FB25EF6}"/>
  </bookViews>
  <sheets>
    <sheet name="Uniconta prisberegner" sheetId="13" r:id="rId1"/>
    <sheet name="Inddata_Pakker" sheetId="14" state="hidden" r:id="rId2"/>
    <sheet name="Sprog" sheetId="6" state="hidden" r:id="rId3"/>
    <sheet name="Stamdata" sheetId="4" state="hidden" r:id="rId4"/>
  </sheets>
  <definedNames>
    <definedName name="_xlnm._FilterDatabase" localSheetId="2" hidden="1">Sprog!$A$1:$H$258</definedName>
    <definedName name="Language">Stamdata!$D$1:$D$7</definedName>
    <definedName name="Y_N">Stamdata!$A$1:$A$2</definedName>
  </definedNames>
  <calcPr calcId="179017"/>
</workbook>
</file>

<file path=xl/calcChain.xml><?xml version="1.0" encoding="utf-8"?>
<calcChain xmlns="http://schemas.openxmlformats.org/spreadsheetml/2006/main">
  <c r="D9" i="13" l="1"/>
  <c r="H37" i="13" l="1"/>
  <c r="F37" i="13"/>
  <c r="H36" i="13"/>
  <c r="F36" i="13"/>
  <c r="C15" i="14"/>
  <c r="F53" i="6" l="1"/>
  <c r="B40" i="13"/>
  <c r="G121" i="6"/>
  <c r="C8" i="13" l="1"/>
  <c r="E8" i="13" s="1"/>
  <c r="G8" i="13" s="1"/>
  <c r="E103" i="6"/>
  <c r="D103" i="6"/>
  <c r="C103" i="6"/>
  <c r="H3" i="6" l="1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4" i="6"/>
  <c r="H55" i="6"/>
  <c r="H56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4" i="6"/>
  <c r="H75" i="6"/>
  <c r="H76" i="6"/>
  <c r="H78" i="6"/>
  <c r="H79" i="6"/>
  <c r="H80" i="6"/>
  <c r="H82" i="6"/>
  <c r="H83" i="6"/>
  <c r="H84" i="6"/>
  <c r="H85" i="6"/>
  <c r="H86" i="6"/>
  <c r="H91" i="6"/>
  <c r="H93" i="6"/>
  <c r="H95" i="6"/>
  <c r="H96" i="6"/>
  <c r="H2" i="6"/>
  <c r="D3" i="6" l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4" i="6"/>
  <c r="D55" i="6"/>
  <c r="D56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4" i="6"/>
  <c r="D75" i="6"/>
  <c r="D76" i="6"/>
  <c r="D78" i="6"/>
  <c r="D79" i="6"/>
  <c r="D80" i="6"/>
  <c r="D82" i="6"/>
  <c r="D83" i="6"/>
  <c r="D84" i="6"/>
  <c r="D85" i="6"/>
  <c r="D86" i="6"/>
  <c r="D91" i="6"/>
  <c r="D93" i="6"/>
  <c r="D95" i="6"/>
  <c r="D96" i="6"/>
  <c r="D2" i="6"/>
  <c r="C3" i="14"/>
  <c r="E33" i="14"/>
  <c r="D33" i="14"/>
  <c r="C33" i="14"/>
  <c r="E32" i="14"/>
  <c r="D32" i="14"/>
  <c r="C32" i="14"/>
  <c r="E31" i="14"/>
  <c r="D31" i="14"/>
  <c r="C31" i="14"/>
  <c r="E30" i="14"/>
  <c r="D30" i="14"/>
  <c r="C30" i="14"/>
  <c r="E29" i="14"/>
  <c r="D29" i="14"/>
  <c r="C29" i="14"/>
  <c r="E28" i="14"/>
  <c r="D28" i="14"/>
  <c r="C28" i="14"/>
  <c r="E27" i="14"/>
  <c r="D27" i="14"/>
  <c r="C27" i="14"/>
  <c r="E26" i="14"/>
  <c r="D26" i="14"/>
  <c r="C26" i="14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/>
  <c r="D21" i="14"/>
  <c r="C21" i="14"/>
  <c r="E20" i="14"/>
  <c r="D20" i="14"/>
  <c r="C20" i="14"/>
  <c r="E19" i="14"/>
  <c r="D19" i="14"/>
  <c r="C19" i="14"/>
  <c r="E18" i="14"/>
  <c r="D18" i="14"/>
  <c r="C18" i="14"/>
  <c r="E17" i="14"/>
  <c r="D17" i="14"/>
  <c r="C17" i="14"/>
  <c r="E16" i="14"/>
  <c r="D16" i="14"/>
  <c r="C16" i="14"/>
  <c r="E15" i="14"/>
  <c r="D15" i="14"/>
  <c r="E14" i="14"/>
  <c r="D14" i="14"/>
  <c r="C14" i="14"/>
  <c r="E13" i="14"/>
  <c r="D13" i="14"/>
  <c r="C13" i="14"/>
  <c r="E11" i="14"/>
  <c r="D11" i="14"/>
  <c r="C11" i="14"/>
  <c r="E10" i="14"/>
  <c r="D10" i="14"/>
  <c r="C10" i="14"/>
  <c r="E9" i="14"/>
  <c r="D9" i="14"/>
  <c r="C9" i="14"/>
  <c r="E8" i="14"/>
  <c r="D8" i="14"/>
  <c r="C8" i="14"/>
  <c r="E7" i="14"/>
  <c r="D7" i="14"/>
  <c r="C7" i="14"/>
  <c r="E6" i="14"/>
  <c r="D6" i="14"/>
  <c r="C6" i="14"/>
  <c r="E5" i="14"/>
  <c r="D5" i="14"/>
  <c r="C5" i="14"/>
  <c r="E4" i="14"/>
  <c r="D4" i="14"/>
  <c r="C4" i="14"/>
  <c r="E3" i="14"/>
  <c r="D3" i="14"/>
  <c r="I12" i="14"/>
  <c r="E12" i="14" s="1"/>
  <c r="H12" i="14"/>
  <c r="D12" i="14" s="1"/>
  <c r="G12" i="14"/>
  <c r="C12" i="14" s="1"/>
  <c r="H53" i="6"/>
  <c r="B53" i="6"/>
  <c r="F258" i="6"/>
  <c r="G258" i="6" s="1"/>
  <c r="E258" i="6"/>
  <c r="C258" i="6"/>
  <c r="F257" i="6"/>
  <c r="G257" i="6" s="1"/>
  <c r="E257" i="6"/>
  <c r="C257" i="6"/>
  <c r="F256" i="6"/>
  <c r="G256" i="6" s="1"/>
  <c r="E256" i="6"/>
  <c r="C256" i="6"/>
  <c r="F255" i="6"/>
  <c r="D255" i="6" s="1"/>
  <c r="E255" i="6"/>
  <c r="C255" i="6"/>
  <c r="F254" i="6"/>
  <c r="H254" i="6" s="1"/>
  <c r="E254" i="6"/>
  <c r="C254" i="6"/>
  <c r="F253" i="6"/>
  <c r="E253" i="6"/>
  <c r="C253" i="6"/>
  <c r="F252" i="6"/>
  <c r="H252" i="6" s="1"/>
  <c r="E252" i="6"/>
  <c r="C252" i="6"/>
  <c r="F251" i="6"/>
  <c r="E251" i="6"/>
  <c r="C251" i="6"/>
  <c r="F250" i="6"/>
  <c r="H250" i="6" s="1"/>
  <c r="E250" i="6"/>
  <c r="C250" i="6"/>
  <c r="F249" i="6"/>
  <c r="E249" i="6"/>
  <c r="C249" i="6"/>
  <c r="F248" i="6"/>
  <c r="H248" i="6" s="1"/>
  <c r="E248" i="6"/>
  <c r="C248" i="6"/>
  <c r="F247" i="6"/>
  <c r="D247" i="6" s="1"/>
  <c r="E247" i="6"/>
  <c r="C247" i="6"/>
  <c r="F246" i="6"/>
  <c r="H246" i="6" s="1"/>
  <c r="E246" i="6"/>
  <c r="C246" i="6"/>
  <c r="F245" i="6"/>
  <c r="D245" i="6" s="1"/>
  <c r="E245" i="6"/>
  <c r="C245" i="6"/>
  <c r="F244" i="6"/>
  <c r="H244" i="6" s="1"/>
  <c r="E244" i="6"/>
  <c r="C244" i="6"/>
  <c r="F243" i="6"/>
  <c r="D243" i="6" s="1"/>
  <c r="E243" i="6"/>
  <c r="C243" i="6"/>
  <c r="F242" i="6"/>
  <c r="H242" i="6" s="1"/>
  <c r="E242" i="6"/>
  <c r="C242" i="6"/>
  <c r="F241" i="6"/>
  <c r="E241" i="6"/>
  <c r="C241" i="6"/>
  <c r="F240" i="6"/>
  <c r="H240" i="6" s="1"/>
  <c r="E240" i="6"/>
  <c r="C240" i="6"/>
  <c r="F239" i="6"/>
  <c r="D239" i="6" s="1"/>
  <c r="E239" i="6"/>
  <c r="C239" i="6"/>
  <c r="F238" i="6"/>
  <c r="H238" i="6" s="1"/>
  <c r="E238" i="6"/>
  <c r="C238" i="6"/>
  <c r="F237" i="6"/>
  <c r="E237" i="6"/>
  <c r="C237" i="6"/>
  <c r="F236" i="6"/>
  <c r="H236" i="6" s="1"/>
  <c r="E236" i="6"/>
  <c r="C236" i="6"/>
  <c r="F235" i="6"/>
  <c r="E235" i="6"/>
  <c r="C235" i="6"/>
  <c r="F234" i="6"/>
  <c r="H234" i="6" s="1"/>
  <c r="E234" i="6"/>
  <c r="C234" i="6"/>
  <c r="F233" i="6"/>
  <c r="E233" i="6"/>
  <c r="C233" i="6"/>
  <c r="F232" i="6"/>
  <c r="H232" i="6" s="1"/>
  <c r="E232" i="6"/>
  <c r="C232" i="6"/>
  <c r="F231" i="6"/>
  <c r="D231" i="6" s="1"/>
  <c r="E231" i="6"/>
  <c r="C231" i="6"/>
  <c r="F230" i="6"/>
  <c r="H230" i="6" s="1"/>
  <c r="E230" i="6"/>
  <c r="C230" i="6"/>
  <c r="F229" i="6"/>
  <c r="D229" i="6" s="1"/>
  <c r="E229" i="6"/>
  <c r="C229" i="6"/>
  <c r="F228" i="6"/>
  <c r="H228" i="6" s="1"/>
  <c r="E228" i="6"/>
  <c r="C228" i="6"/>
  <c r="F227" i="6"/>
  <c r="D227" i="6" s="1"/>
  <c r="E227" i="6"/>
  <c r="C227" i="6"/>
  <c r="F226" i="6"/>
  <c r="H226" i="6" s="1"/>
  <c r="E226" i="6"/>
  <c r="C226" i="6"/>
  <c r="F225" i="6"/>
  <c r="E225" i="6"/>
  <c r="C225" i="6"/>
  <c r="F224" i="6"/>
  <c r="H224" i="6" s="1"/>
  <c r="E224" i="6"/>
  <c r="C224" i="6"/>
  <c r="F223" i="6"/>
  <c r="D223" i="6" s="1"/>
  <c r="E223" i="6"/>
  <c r="C223" i="6"/>
  <c r="F222" i="6"/>
  <c r="H222" i="6" s="1"/>
  <c r="E222" i="6"/>
  <c r="C222" i="6"/>
  <c r="F221" i="6"/>
  <c r="E221" i="6"/>
  <c r="C221" i="6"/>
  <c r="F220" i="6"/>
  <c r="H220" i="6" s="1"/>
  <c r="E220" i="6"/>
  <c r="C220" i="6"/>
  <c r="F219" i="6"/>
  <c r="D219" i="6" s="1"/>
  <c r="E219" i="6"/>
  <c r="C219" i="6"/>
  <c r="F218" i="6"/>
  <c r="H218" i="6" s="1"/>
  <c r="E218" i="6"/>
  <c r="C218" i="6"/>
  <c r="F217" i="6"/>
  <c r="E217" i="6"/>
  <c r="C217" i="6"/>
  <c r="F216" i="6"/>
  <c r="H216" i="6" s="1"/>
  <c r="E216" i="6"/>
  <c r="C216" i="6"/>
  <c r="F215" i="6"/>
  <c r="D215" i="6" s="1"/>
  <c r="E215" i="6"/>
  <c r="C215" i="6"/>
  <c r="F214" i="6"/>
  <c r="H214" i="6" s="1"/>
  <c r="E214" i="6"/>
  <c r="C214" i="6"/>
  <c r="F213" i="6"/>
  <c r="D213" i="6" s="1"/>
  <c r="E213" i="6"/>
  <c r="C213" i="6"/>
  <c r="F212" i="6"/>
  <c r="H212" i="6" s="1"/>
  <c r="E212" i="6"/>
  <c r="C212" i="6"/>
  <c r="F211" i="6"/>
  <c r="D211" i="6" s="1"/>
  <c r="E211" i="6"/>
  <c r="C211" i="6"/>
  <c r="F210" i="6"/>
  <c r="H210" i="6" s="1"/>
  <c r="E210" i="6"/>
  <c r="C210" i="6"/>
  <c r="F209" i="6"/>
  <c r="E209" i="6"/>
  <c r="C209" i="6"/>
  <c r="F208" i="6"/>
  <c r="H208" i="6" s="1"/>
  <c r="E208" i="6"/>
  <c r="C208" i="6"/>
  <c r="F207" i="6"/>
  <c r="D207" i="6" s="1"/>
  <c r="E207" i="6"/>
  <c r="C207" i="6"/>
  <c r="F206" i="6"/>
  <c r="H206" i="6" s="1"/>
  <c r="E206" i="6"/>
  <c r="C206" i="6"/>
  <c r="F205" i="6"/>
  <c r="D205" i="6" s="1"/>
  <c r="E205" i="6"/>
  <c r="C205" i="6"/>
  <c r="F204" i="6"/>
  <c r="H204" i="6" s="1"/>
  <c r="E204" i="6"/>
  <c r="C204" i="6"/>
  <c r="F203" i="6"/>
  <c r="E203" i="6"/>
  <c r="C203" i="6"/>
  <c r="F202" i="6"/>
  <c r="H202" i="6" s="1"/>
  <c r="E202" i="6"/>
  <c r="C202" i="6"/>
  <c r="F201" i="6"/>
  <c r="E201" i="6"/>
  <c r="C201" i="6"/>
  <c r="F200" i="6"/>
  <c r="H200" i="6" s="1"/>
  <c r="E200" i="6"/>
  <c r="C200" i="6"/>
  <c r="F199" i="6"/>
  <c r="D199" i="6" s="1"/>
  <c r="E199" i="6"/>
  <c r="C199" i="6"/>
  <c r="F198" i="6"/>
  <c r="H198" i="6" s="1"/>
  <c r="E198" i="6"/>
  <c r="C198" i="6"/>
  <c r="F197" i="6"/>
  <c r="D197" i="6" s="1"/>
  <c r="E197" i="6"/>
  <c r="C197" i="6"/>
  <c r="F196" i="6"/>
  <c r="H196" i="6" s="1"/>
  <c r="E196" i="6"/>
  <c r="C196" i="6"/>
  <c r="F195" i="6"/>
  <c r="D195" i="6" s="1"/>
  <c r="E195" i="6"/>
  <c r="C195" i="6"/>
  <c r="F194" i="6"/>
  <c r="H194" i="6" s="1"/>
  <c r="E194" i="6"/>
  <c r="C194" i="6"/>
  <c r="F193" i="6"/>
  <c r="E193" i="6"/>
  <c r="C193" i="6"/>
  <c r="F192" i="6"/>
  <c r="H192" i="6" s="1"/>
  <c r="E192" i="6"/>
  <c r="C192" i="6"/>
  <c r="F191" i="6"/>
  <c r="D191" i="6" s="1"/>
  <c r="E191" i="6"/>
  <c r="C191" i="6"/>
  <c r="F190" i="6"/>
  <c r="H190" i="6" s="1"/>
  <c r="E190" i="6"/>
  <c r="C190" i="6"/>
  <c r="F189" i="6"/>
  <c r="D189" i="6" s="1"/>
  <c r="E189" i="6"/>
  <c r="C189" i="6"/>
  <c r="F188" i="6"/>
  <c r="H188" i="6" s="1"/>
  <c r="E188" i="6"/>
  <c r="C188" i="6"/>
  <c r="F187" i="6"/>
  <c r="D187" i="6" s="1"/>
  <c r="E187" i="6"/>
  <c r="C187" i="6"/>
  <c r="F186" i="6"/>
  <c r="H186" i="6" s="1"/>
  <c r="E186" i="6"/>
  <c r="C186" i="6"/>
  <c r="F185" i="6"/>
  <c r="E185" i="6"/>
  <c r="C185" i="6"/>
  <c r="F184" i="6"/>
  <c r="H184" i="6" s="1"/>
  <c r="E184" i="6"/>
  <c r="C184" i="6"/>
  <c r="F183" i="6"/>
  <c r="D183" i="6" s="1"/>
  <c r="E183" i="6"/>
  <c r="C183" i="6"/>
  <c r="F182" i="6"/>
  <c r="H182" i="6" s="1"/>
  <c r="E182" i="6"/>
  <c r="C182" i="6"/>
  <c r="F181" i="6"/>
  <c r="D181" i="6" s="1"/>
  <c r="E181" i="6"/>
  <c r="C181" i="6"/>
  <c r="F180" i="6"/>
  <c r="H180" i="6" s="1"/>
  <c r="E180" i="6"/>
  <c r="C180" i="6"/>
  <c r="F179" i="6"/>
  <c r="D179" i="6" s="1"/>
  <c r="E179" i="6"/>
  <c r="C179" i="6"/>
  <c r="F178" i="6"/>
  <c r="H178" i="6" s="1"/>
  <c r="E178" i="6"/>
  <c r="C178" i="6"/>
  <c r="F177" i="6"/>
  <c r="E177" i="6"/>
  <c r="C177" i="6"/>
  <c r="F176" i="6"/>
  <c r="H176" i="6" s="1"/>
  <c r="E176" i="6"/>
  <c r="C176" i="6"/>
  <c r="F175" i="6"/>
  <c r="D175" i="6" s="1"/>
  <c r="E175" i="6"/>
  <c r="C175" i="6"/>
  <c r="F174" i="6"/>
  <c r="H174" i="6" s="1"/>
  <c r="E174" i="6"/>
  <c r="C174" i="6"/>
  <c r="F173" i="6"/>
  <c r="D173" i="6" s="1"/>
  <c r="E173" i="6"/>
  <c r="C173" i="6"/>
  <c r="F172" i="6"/>
  <c r="H172" i="6" s="1"/>
  <c r="E172" i="6"/>
  <c r="C172" i="6"/>
  <c r="F171" i="6"/>
  <c r="E171" i="6"/>
  <c r="C171" i="6"/>
  <c r="F170" i="6"/>
  <c r="H170" i="6" s="1"/>
  <c r="E170" i="6"/>
  <c r="C170" i="6"/>
  <c r="F169" i="6"/>
  <c r="E169" i="6"/>
  <c r="C169" i="6"/>
  <c r="F168" i="6"/>
  <c r="H168" i="6" s="1"/>
  <c r="E168" i="6"/>
  <c r="C168" i="6"/>
  <c r="F167" i="6"/>
  <c r="D167" i="6" s="1"/>
  <c r="E167" i="6"/>
  <c r="C167" i="6"/>
  <c r="F166" i="6"/>
  <c r="H166" i="6" s="1"/>
  <c r="E166" i="6"/>
  <c r="C166" i="6"/>
  <c r="F165" i="6"/>
  <c r="D165" i="6" s="1"/>
  <c r="E165" i="6"/>
  <c r="C165" i="6"/>
  <c r="F164" i="6"/>
  <c r="H164" i="6" s="1"/>
  <c r="E164" i="6"/>
  <c r="C164" i="6"/>
  <c r="F163" i="6"/>
  <c r="D163" i="6" s="1"/>
  <c r="E163" i="6"/>
  <c r="C163" i="6"/>
  <c r="F162" i="6"/>
  <c r="H162" i="6" s="1"/>
  <c r="E162" i="6"/>
  <c r="C162" i="6"/>
  <c r="F161" i="6"/>
  <c r="E161" i="6"/>
  <c r="C161" i="6"/>
  <c r="F160" i="6"/>
  <c r="H160" i="6" s="1"/>
  <c r="E160" i="6"/>
  <c r="C160" i="6"/>
  <c r="F159" i="6"/>
  <c r="D159" i="6" s="1"/>
  <c r="E159" i="6"/>
  <c r="C159" i="6"/>
  <c r="F158" i="6"/>
  <c r="H158" i="6" s="1"/>
  <c r="E158" i="6"/>
  <c r="C158" i="6"/>
  <c r="F157" i="6"/>
  <c r="D157" i="6" s="1"/>
  <c r="E157" i="6"/>
  <c r="C157" i="6"/>
  <c r="F156" i="6"/>
  <c r="H156" i="6" s="1"/>
  <c r="E156" i="6"/>
  <c r="C156" i="6"/>
  <c r="F155" i="6"/>
  <c r="D155" i="6" s="1"/>
  <c r="E155" i="6"/>
  <c r="C155" i="6"/>
  <c r="F154" i="6"/>
  <c r="H154" i="6" s="1"/>
  <c r="E154" i="6"/>
  <c r="C154" i="6"/>
  <c r="F153" i="6"/>
  <c r="E153" i="6"/>
  <c r="C153" i="6"/>
  <c r="F152" i="6"/>
  <c r="H152" i="6" s="1"/>
  <c r="E152" i="6"/>
  <c r="C152" i="6"/>
  <c r="F151" i="6"/>
  <c r="D151" i="6" s="1"/>
  <c r="E151" i="6"/>
  <c r="C151" i="6"/>
  <c r="F150" i="6"/>
  <c r="H150" i="6" s="1"/>
  <c r="E150" i="6"/>
  <c r="C150" i="6"/>
  <c r="F149" i="6"/>
  <c r="D149" i="6" s="1"/>
  <c r="E149" i="6"/>
  <c r="C149" i="6"/>
  <c r="F148" i="6"/>
  <c r="H148" i="6" s="1"/>
  <c r="E148" i="6"/>
  <c r="C148" i="6"/>
  <c r="F147" i="6"/>
  <c r="D147" i="6" s="1"/>
  <c r="E147" i="6"/>
  <c r="C147" i="6"/>
  <c r="F146" i="6"/>
  <c r="H146" i="6" s="1"/>
  <c r="E146" i="6"/>
  <c r="C146" i="6"/>
  <c r="F145" i="6"/>
  <c r="E145" i="6"/>
  <c r="C145" i="6"/>
  <c r="F144" i="6"/>
  <c r="H144" i="6" s="1"/>
  <c r="E144" i="6"/>
  <c r="C144" i="6"/>
  <c r="F143" i="6"/>
  <c r="D143" i="6" s="1"/>
  <c r="E143" i="6"/>
  <c r="C143" i="6"/>
  <c r="F142" i="6"/>
  <c r="H142" i="6" s="1"/>
  <c r="E142" i="6"/>
  <c r="C142" i="6"/>
  <c r="F141" i="6"/>
  <c r="E141" i="6"/>
  <c r="C141" i="6"/>
  <c r="F140" i="6"/>
  <c r="H140" i="6" s="1"/>
  <c r="E140" i="6"/>
  <c r="C140" i="6"/>
  <c r="F139" i="6"/>
  <c r="E139" i="6"/>
  <c r="C139" i="6"/>
  <c r="H138" i="6"/>
  <c r="E138" i="6"/>
  <c r="C138" i="6"/>
  <c r="E137" i="6"/>
  <c r="C137" i="6"/>
  <c r="H136" i="6"/>
  <c r="E136" i="6"/>
  <c r="C136" i="6"/>
  <c r="D135" i="6"/>
  <c r="E135" i="6"/>
  <c r="C135" i="6"/>
  <c r="H134" i="6"/>
  <c r="E134" i="6"/>
  <c r="C134" i="6"/>
  <c r="D133" i="6"/>
  <c r="E133" i="6"/>
  <c r="C133" i="6"/>
  <c r="H132" i="6"/>
  <c r="E132" i="6"/>
  <c r="C132" i="6"/>
  <c r="D131" i="6"/>
  <c r="E131" i="6"/>
  <c r="C131" i="6"/>
  <c r="H130" i="6"/>
  <c r="E130" i="6"/>
  <c r="C130" i="6"/>
  <c r="E129" i="6"/>
  <c r="C129" i="6"/>
  <c r="H128" i="6"/>
  <c r="E128" i="6"/>
  <c r="C128" i="6"/>
  <c r="D127" i="6"/>
  <c r="E127" i="6"/>
  <c r="C127" i="6"/>
  <c r="F126" i="6"/>
  <c r="H126" i="6" s="1"/>
  <c r="E126" i="6"/>
  <c r="C126" i="6"/>
  <c r="E125" i="6"/>
  <c r="C125" i="6"/>
  <c r="F124" i="6"/>
  <c r="H124" i="6" s="1"/>
  <c r="E124" i="6"/>
  <c r="C124" i="6"/>
  <c r="F123" i="6"/>
  <c r="E123" i="6"/>
  <c r="C123" i="6"/>
  <c r="H122" i="6"/>
  <c r="E122" i="6"/>
  <c r="C122" i="6"/>
  <c r="D119" i="6"/>
  <c r="E119" i="6"/>
  <c r="C119" i="6"/>
  <c r="H118" i="6"/>
  <c r="E118" i="6"/>
  <c r="C118" i="6"/>
  <c r="D117" i="6"/>
  <c r="E117" i="6"/>
  <c r="C117" i="6"/>
  <c r="H116" i="6"/>
  <c r="E116" i="6"/>
  <c r="C116" i="6"/>
  <c r="D115" i="6"/>
  <c r="E115" i="6"/>
  <c r="C115" i="6"/>
  <c r="H114" i="6"/>
  <c r="E114" i="6"/>
  <c r="C114" i="6"/>
  <c r="E113" i="6"/>
  <c r="C113" i="6"/>
  <c r="H112" i="6"/>
  <c r="E112" i="6"/>
  <c r="C112" i="6"/>
  <c r="F111" i="6"/>
  <c r="D111" i="6" s="1"/>
  <c r="E111" i="6"/>
  <c r="C111" i="6"/>
  <c r="F110" i="6"/>
  <c r="H110" i="6" s="1"/>
  <c r="E110" i="6"/>
  <c r="C110" i="6"/>
  <c r="F109" i="6"/>
  <c r="D109" i="6" s="1"/>
  <c r="E109" i="6"/>
  <c r="C109" i="6"/>
  <c r="F108" i="6"/>
  <c r="H108" i="6" s="1"/>
  <c r="E108" i="6"/>
  <c r="C108" i="6"/>
  <c r="F107" i="6"/>
  <c r="D107" i="6" s="1"/>
  <c r="E107" i="6"/>
  <c r="C107" i="6"/>
  <c r="F106" i="6"/>
  <c r="H106" i="6" s="1"/>
  <c r="E106" i="6"/>
  <c r="C106" i="6"/>
  <c r="E105" i="6"/>
  <c r="C105" i="6"/>
  <c r="H104" i="6"/>
  <c r="E104" i="6"/>
  <c r="C104" i="6"/>
  <c r="H102" i="6"/>
  <c r="E102" i="6"/>
  <c r="C102" i="6"/>
  <c r="D101" i="6"/>
  <c r="E101" i="6"/>
  <c r="C101" i="6"/>
  <c r="H100" i="6"/>
  <c r="E100" i="6"/>
  <c r="C100" i="6"/>
  <c r="D99" i="6"/>
  <c r="E99" i="6"/>
  <c r="C99" i="6"/>
  <c r="F98" i="6"/>
  <c r="H98" i="6" s="1"/>
  <c r="E98" i="6"/>
  <c r="C98" i="6"/>
  <c r="E97" i="6"/>
  <c r="C97" i="6"/>
  <c r="G96" i="6"/>
  <c r="E96" i="6"/>
  <c r="C96" i="6"/>
  <c r="G95" i="6"/>
  <c r="E95" i="6"/>
  <c r="C95" i="6"/>
  <c r="H94" i="6"/>
  <c r="E94" i="6"/>
  <c r="C94" i="6"/>
  <c r="G93" i="6"/>
  <c r="E93" i="6"/>
  <c r="C93" i="6"/>
  <c r="F92" i="6"/>
  <c r="H92" i="6" s="1"/>
  <c r="E92" i="6"/>
  <c r="C92" i="6"/>
  <c r="G91" i="6"/>
  <c r="E91" i="6"/>
  <c r="C91" i="6"/>
  <c r="F90" i="6"/>
  <c r="H90" i="6" s="1"/>
  <c r="E90" i="6"/>
  <c r="C90" i="6"/>
  <c r="F89" i="6"/>
  <c r="D89" i="6" s="1"/>
  <c r="E89" i="6"/>
  <c r="C89" i="6"/>
  <c r="F88" i="6"/>
  <c r="E88" i="6"/>
  <c r="C88" i="6"/>
  <c r="F87" i="6"/>
  <c r="E87" i="6"/>
  <c r="C87" i="6"/>
  <c r="G86" i="6"/>
  <c r="E86" i="6"/>
  <c r="C86" i="6"/>
  <c r="G85" i="6"/>
  <c r="E85" i="6"/>
  <c r="C85" i="6"/>
  <c r="G84" i="6"/>
  <c r="E84" i="6"/>
  <c r="C84" i="6"/>
  <c r="G83" i="6"/>
  <c r="E83" i="6"/>
  <c r="C83" i="6"/>
  <c r="G82" i="6"/>
  <c r="E82" i="6"/>
  <c r="C82" i="6"/>
  <c r="F81" i="6"/>
  <c r="D81" i="6" s="1"/>
  <c r="E81" i="6"/>
  <c r="C81" i="6"/>
  <c r="G80" i="6"/>
  <c r="E80" i="6"/>
  <c r="C80" i="6"/>
  <c r="G79" i="6"/>
  <c r="E79" i="6"/>
  <c r="C79" i="6"/>
  <c r="G78" i="6"/>
  <c r="E78" i="6"/>
  <c r="C78" i="6"/>
  <c r="E77" i="6"/>
  <c r="C77" i="6"/>
  <c r="G76" i="6"/>
  <c r="E76" i="6"/>
  <c r="C76" i="6"/>
  <c r="G75" i="6"/>
  <c r="E75" i="6"/>
  <c r="C75" i="6"/>
  <c r="G74" i="6"/>
  <c r="E74" i="6"/>
  <c r="C74" i="6"/>
  <c r="D73" i="6"/>
  <c r="E73" i="6"/>
  <c r="C73" i="6"/>
  <c r="G72" i="6"/>
  <c r="E72" i="6"/>
  <c r="C72" i="6"/>
  <c r="G71" i="6"/>
  <c r="E71" i="6"/>
  <c r="C71" i="6"/>
  <c r="G70" i="6"/>
  <c r="E70" i="6"/>
  <c r="C70" i="6"/>
  <c r="G69" i="6"/>
  <c r="E69" i="6"/>
  <c r="C69" i="6"/>
  <c r="G68" i="6"/>
  <c r="E68" i="6"/>
  <c r="C68" i="6"/>
  <c r="G67" i="6"/>
  <c r="E67" i="6"/>
  <c r="C67" i="6"/>
  <c r="G66" i="6"/>
  <c r="E66" i="6"/>
  <c r="C66" i="6"/>
  <c r="G65" i="6"/>
  <c r="E65" i="6"/>
  <c r="C65" i="6"/>
  <c r="G64" i="6"/>
  <c r="E64" i="6"/>
  <c r="C64" i="6"/>
  <c r="G63" i="6"/>
  <c r="E63" i="6"/>
  <c r="C63" i="6"/>
  <c r="G62" i="6"/>
  <c r="E62" i="6"/>
  <c r="C62" i="6"/>
  <c r="G61" i="6"/>
  <c r="E61" i="6"/>
  <c r="C61" i="6"/>
  <c r="G60" i="6"/>
  <c r="E60" i="6"/>
  <c r="C60" i="6"/>
  <c r="F59" i="6"/>
  <c r="D59" i="6" s="1"/>
  <c r="E59" i="6"/>
  <c r="C59" i="6"/>
  <c r="F58" i="6"/>
  <c r="D58" i="6" s="1"/>
  <c r="E58" i="6"/>
  <c r="C58" i="6"/>
  <c r="F57" i="6"/>
  <c r="D57" i="6" s="1"/>
  <c r="E57" i="6"/>
  <c r="C57" i="6"/>
  <c r="G56" i="6"/>
  <c r="E56" i="6"/>
  <c r="C56" i="6"/>
  <c r="G55" i="6"/>
  <c r="E55" i="6"/>
  <c r="C55" i="6"/>
  <c r="G54" i="6"/>
  <c r="E54" i="6"/>
  <c r="C54" i="6"/>
  <c r="G52" i="6"/>
  <c r="E52" i="6"/>
  <c r="C52" i="6"/>
  <c r="G51" i="6"/>
  <c r="E51" i="6"/>
  <c r="C51" i="6"/>
  <c r="G50" i="6"/>
  <c r="E50" i="6"/>
  <c r="C50" i="6"/>
  <c r="G49" i="6"/>
  <c r="E49" i="6"/>
  <c r="C49" i="6"/>
  <c r="G48" i="6"/>
  <c r="E48" i="6"/>
  <c r="C48" i="6"/>
  <c r="G47" i="6"/>
  <c r="E47" i="6"/>
  <c r="C47" i="6"/>
  <c r="G46" i="6"/>
  <c r="E46" i="6"/>
  <c r="C46" i="6"/>
  <c r="G45" i="6"/>
  <c r="E45" i="6"/>
  <c r="C45" i="6"/>
  <c r="G44" i="6"/>
  <c r="E44" i="6"/>
  <c r="C44" i="6"/>
  <c r="G43" i="6"/>
  <c r="E43" i="6"/>
  <c r="C43" i="6"/>
  <c r="G42" i="6"/>
  <c r="E42" i="6"/>
  <c r="C42" i="6"/>
  <c r="G41" i="6"/>
  <c r="E41" i="6"/>
  <c r="C41" i="6"/>
  <c r="G40" i="6"/>
  <c r="E40" i="6"/>
  <c r="C40" i="6"/>
  <c r="G39" i="6"/>
  <c r="E39" i="6"/>
  <c r="C39" i="6"/>
  <c r="G38" i="6"/>
  <c r="E38" i="6"/>
  <c r="C38" i="6"/>
  <c r="G37" i="6"/>
  <c r="E37" i="6"/>
  <c r="C37" i="6"/>
  <c r="G36" i="6"/>
  <c r="E36" i="6"/>
  <c r="C36" i="6"/>
  <c r="G35" i="6"/>
  <c r="E35" i="6"/>
  <c r="C35" i="6"/>
  <c r="G34" i="6"/>
  <c r="E34" i="6"/>
  <c r="C34" i="6"/>
  <c r="G33" i="6"/>
  <c r="E33" i="6"/>
  <c r="C33" i="6"/>
  <c r="G32" i="6"/>
  <c r="E32" i="6"/>
  <c r="C32" i="6"/>
  <c r="G31" i="6"/>
  <c r="E31" i="6"/>
  <c r="C31" i="6"/>
  <c r="G30" i="6"/>
  <c r="E30" i="6"/>
  <c r="C30" i="6"/>
  <c r="G29" i="6"/>
  <c r="E29" i="6"/>
  <c r="C29" i="6"/>
  <c r="G28" i="6"/>
  <c r="E28" i="6"/>
  <c r="C28" i="6"/>
  <c r="G27" i="6"/>
  <c r="E27" i="6"/>
  <c r="C27" i="6"/>
  <c r="G26" i="6"/>
  <c r="E26" i="6"/>
  <c r="C26" i="6"/>
  <c r="G25" i="6"/>
  <c r="E25" i="6"/>
  <c r="C25" i="6"/>
  <c r="G24" i="6"/>
  <c r="E24" i="6"/>
  <c r="C24" i="6"/>
  <c r="G23" i="6"/>
  <c r="E23" i="6"/>
  <c r="C23" i="6"/>
  <c r="G22" i="6"/>
  <c r="E22" i="6"/>
  <c r="C22" i="6"/>
  <c r="G21" i="6"/>
  <c r="E21" i="6"/>
  <c r="C21" i="6"/>
  <c r="G20" i="6"/>
  <c r="E20" i="6"/>
  <c r="C20" i="6"/>
  <c r="G19" i="6"/>
  <c r="E19" i="6"/>
  <c r="C19" i="6"/>
  <c r="G18" i="6"/>
  <c r="E18" i="6"/>
  <c r="C18" i="6"/>
  <c r="G17" i="6"/>
  <c r="E17" i="6"/>
  <c r="C17" i="6"/>
  <c r="G16" i="6"/>
  <c r="E16" i="6"/>
  <c r="C16" i="6"/>
  <c r="G15" i="6"/>
  <c r="E15" i="6"/>
  <c r="C15" i="6"/>
  <c r="G14" i="6"/>
  <c r="E14" i="6"/>
  <c r="C14" i="6"/>
  <c r="G13" i="6"/>
  <c r="E13" i="6"/>
  <c r="C13" i="6"/>
  <c r="G12" i="6"/>
  <c r="E12" i="6"/>
  <c r="C12" i="6"/>
  <c r="G11" i="6"/>
  <c r="E11" i="6"/>
  <c r="C11" i="6"/>
  <c r="G10" i="6"/>
  <c r="E10" i="6"/>
  <c r="C10" i="6"/>
  <c r="G9" i="6"/>
  <c r="E9" i="6"/>
  <c r="C9" i="6"/>
  <c r="G8" i="6"/>
  <c r="E8" i="6"/>
  <c r="C8" i="6"/>
  <c r="G7" i="6"/>
  <c r="E7" i="6"/>
  <c r="C7" i="6"/>
  <c r="G6" i="6"/>
  <c r="E6" i="6"/>
  <c r="C6" i="6"/>
  <c r="G5" i="6"/>
  <c r="E5" i="6"/>
  <c r="C5" i="6"/>
  <c r="G4" i="6"/>
  <c r="E4" i="6"/>
  <c r="C4" i="6"/>
  <c r="G3" i="6"/>
  <c r="E3" i="6"/>
  <c r="C3" i="6"/>
  <c r="A3" i="6"/>
  <c r="G2" i="6"/>
  <c r="E2" i="6"/>
  <c r="C2" i="6"/>
  <c r="A57" i="13" l="1"/>
  <c r="G126" i="6"/>
  <c r="G204" i="6"/>
  <c r="G254" i="6"/>
  <c r="D248" i="6"/>
  <c r="G190" i="6"/>
  <c r="G188" i="6"/>
  <c r="G110" i="6"/>
  <c r="G92" i="6"/>
  <c r="G198" i="6"/>
  <c r="G214" i="6"/>
  <c r="D216" i="6"/>
  <c r="D184" i="6"/>
  <c r="D152" i="6"/>
  <c r="G124" i="6"/>
  <c r="G134" i="6"/>
  <c r="G174" i="6"/>
  <c r="G252" i="6"/>
  <c r="G172" i="6"/>
  <c r="G182" i="6"/>
  <c r="G222" i="6"/>
  <c r="D240" i="6"/>
  <c r="D208" i="6"/>
  <c r="D176" i="6"/>
  <c r="D144" i="6"/>
  <c r="D112" i="6"/>
  <c r="G102" i="6"/>
  <c r="G142" i="6"/>
  <c r="G220" i="6"/>
  <c r="G230" i="6"/>
  <c r="G140" i="6"/>
  <c r="G150" i="6"/>
  <c r="D232" i="6"/>
  <c r="D200" i="6"/>
  <c r="D168" i="6"/>
  <c r="D136" i="6"/>
  <c r="D104" i="6"/>
  <c r="G238" i="6"/>
  <c r="G108" i="6"/>
  <c r="G118" i="6"/>
  <c r="G158" i="6"/>
  <c r="G236" i="6"/>
  <c r="G246" i="6"/>
  <c r="D256" i="6"/>
  <c r="D224" i="6"/>
  <c r="D192" i="6"/>
  <c r="D160" i="6"/>
  <c r="D128" i="6"/>
  <c r="G156" i="6"/>
  <c r="G166" i="6"/>
  <c r="G206" i="6"/>
  <c r="G141" i="6"/>
  <c r="H141" i="6"/>
  <c r="G221" i="6"/>
  <c r="H221" i="6"/>
  <c r="G253" i="6"/>
  <c r="H253" i="6"/>
  <c r="G116" i="6"/>
  <c r="G123" i="6"/>
  <c r="H123" i="6"/>
  <c r="G228" i="6"/>
  <c r="G244" i="6"/>
  <c r="G251" i="6"/>
  <c r="H251" i="6"/>
  <c r="G105" i="6"/>
  <c r="H105" i="6"/>
  <c r="G114" i="6"/>
  <c r="G130" i="6"/>
  <c r="G137" i="6"/>
  <c r="H137" i="6"/>
  <c r="G146" i="6"/>
  <c r="G153" i="6"/>
  <c r="H153" i="6"/>
  <c r="G162" i="6"/>
  <c r="G169" i="6"/>
  <c r="H169" i="6"/>
  <c r="G178" i="6"/>
  <c r="G185" i="6"/>
  <c r="H185" i="6"/>
  <c r="G194" i="6"/>
  <c r="G201" i="6"/>
  <c r="H201" i="6"/>
  <c r="G210" i="6"/>
  <c r="G217" i="6"/>
  <c r="H217" i="6"/>
  <c r="G226" i="6"/>
  <c r="G233" i="6"/>
  <c r="H233" i="6"/>
  <c r="G242" i="6"/>
  <c r="G249" i="6"/>
  <c r="H249" i="6"/>
  <c r="D254" i="6"/>
  <c r="D246" i="6"/>
  <c r="D238" i="6"/>
  <c r="D230" i="6"/>
  <c r="D222" i="6"/>
  <c r="D214" i="6"/>
  <c r="D206" i="6"/>
  <c r="D198" i="6"/>
  <c r="D190" i="6"/>
  <c r="D182" i="6"/>
  <c r="D174" i="6"/>
  <c r="D166" i="6"/>
  <c r="D158" i="6"/>
  <c r="D150" i="6"/>
  <c r="D142" i="6"/>
  <c r="D134" i="6"/>
  <c r="D126" i="6"/>
  <c r="D118" i="6"/>
  <c r="D110" i="6"/>
  <c r="D102" i="6"/>
  <c r="D92" i="6"/>
  <c r="G125" i="6"/>
  <c r="H125" i="6"/>
  <c r="G237" i="6"/>
  <c r="H237" i="6"/>
  <c r="G139" i="6"/>
  <c r="H139" i="6"/>
  <c r="G164" i="6"/>
  <c r="G171" i="6"/>
  <c r="H171" i="6"/>
  <c r="G180" i="6"/>
  <c r="G203" i="6"/>
  <c r="H203" i="6"/>
  <c r="G212" i="6"/>
  <c r="G235" i="6"/>
  <c r="H235" i="6"/>
  <c r="G88" i="6"/>
  <c r="H88" i="6"/>
  <c r="G98" i="6"/>
  <c r="G103" i="6"/>
  <c r="H103" i="6"/>
  <c r="G112" i="6"/>
  <c r="H119" i="6"/>
  <c r="G128" i="6"/>
  <c r="G135" i="6"/>
  <c r="H135" i="6"/>
  <c r="G144" i="6"/>
  <c r="G151" i="6"/>
  <c r="H151" i="6"/>
  <c r="G160" i="6"/>
  <c r="G167" i="6"/>
  <c r="H167" i="6"/>
  <c r="G176" i="6"/>
  <c r="G183" i="6"/>
  <c r="H183" i="6"/>
  <c r="G192" i="6"/>
  <c r="G199" i="6"/>
  <c r="H199" i="6"/>
  <c r="G208" i="6"/>
  <c r="G215" i="6"/>
  <c r="H215" i="6"/>
  <c r="G224" i="6"/>
  <c r="G231" i="6"/>
  <c r="H231" i="6"/>
  <c r="G240" i="6"/>
  <c r="G247" i="6"/>
  <c r="H247" i="6"/>
  <c r="D253" i="6"/>
  <c r="D237" i="6"/>
  <c r="D221" i="6"/>
  <c r="D141" i="6"/>
  <c r="D125" i="6"/>
  <c r="G58" i="6"/>
  <c r="H58" i="6"/>
  <c r="G90" i="6"/>
  <c r="G100" i="6"/>
  <c r="G148" i="6"/>
  <c r="G59" i="6"/>
  <c r="H59" i="6"/>
  <c r="G101" i="6"/>
  <c r="H101" i="6"/>
  <c r="G117" i="6"/>
  <c r="H117" i="6"/>
  <c r="G133" i="6"/>
  <c r="H133" i="6"/>
  <c r="G149" i="6"/>
  <c r="H149" i="6"/>
  <c r="G165" i="6"/>
  <c r="H165" i="6"/>
  <c r="G181" i="6"/>
  <c r="H181" i="6"/>
  <c r="G197" i="6"/>
  <c r="H197" i="6"/>
  <c r="G213" i="6"/>
  <c r="H213" i="6"/>
  <c r="G229" i="6"/>
  <c r="H229" i="6"/>
  <c r="G245" i="6"/>
  <c r="H245" i="6"/>
  <c r="D252" i="6"/>
  <c r="D244" i="6"/>
  <c r="D236" i="6"/>
  <c r="D228" i="6"/>
  <c r="D220" i="6"/>
  <c r="D212" i="6"/>
  <c r="D204" i="6"/>
  <c r="D196" i="6"/>
  <c r="D188" i="6"/>
  <c r="D180" i="6"/>
  <c r="D172" i="6"/>
  <c r="D164" i="6"/>
  <c r="D156" i="6"/>
  <c r="D148" i="6"/>
  <c r="D140" i="6"/>
  <c r="D132" i="6"/>
  <c r="D124" i="6"/>
  <c r="D116" i="6"/>
  <c r="D108" i="6"/>
  <c r="D100" i="6"/>
  <c r="D90" i="6"/>
  <c r="D251" i="6"/>
  <c r="D235" i="6"/>
  <c r="D203" i="6"/>
  <c r="D171" i="6"/>
  <c r="D139" i="6"/>
  <c r="D123" i="6"/>
  <c r="G173" i="6"/>
  <c r="H173" i="6"/>
  <c r="G189" i="6"/>
  <c r="H189" i="6"/>
  <c r="G205" i="6"/>
  <c r="H205" i="6"/>
  <c r="G107" i="6"/>
  <c r="H107" i="6"/>
  <c r="G132" i="6"/>
  <c r="G155" i="6"/>
  <c r="H155" i="6"/>
  <c r="G187" i="6"/>
  <c r="H187" i="6"/>
  <c r="G196" i="6"/>
  <c r="G219" i="6"/>
  <c r="H219" i="6"/>
  <c r="G81" i="6"/>
  <c r="H81" i="6"/>
  <c r="G89" i="6"/>
  <c r="H89" i="6"/>
  <c r="G99" i="6"/>
  <c r="H99" i="6"/>
  <c r="G115" i="6"/>
  <c r="H115" i="6"/>
  <c r="G163" i="6"/>
  <c r="H163" i="6"/>
  <c r="G179" i="6"/>
  <c r="H179" i="6"/>
  <c r="G227" i="6"/>
  <c r="H227" i="6"/>
  <c r="G243" i="6"/>
  <c r="H243" i="6"/>
  <c r="G57" i="6"/>
  <c r="H57" i="6"/>
  <c r="G106" i="6"/>
  <c r="G113" i="6"/>
  <c r="H113" i="6"/>
  <c r="G122" i="6"/>
  <c r="G129" i="6"/>
  <c r="H129" i="6"/>
  <c r="G138" i="6"/>
  <c r="G145" i="6"/>
  <c r="H145" i="6"/>
  <c r="G154" i="6"/>
  <c r="G161" i="6"/>
  <c r="H161" i="6"/>
  <c r="G170" i="6"/>
  <c r="G177" i="6"/>
  <c r="H177" i="6"/>
  <c r="G186" i="6"/>
  <c r="G193" i="6"/>
  <c r="H193" i="6"/>
  <c r="G202" i="6"/>
  <c r="G209" i="6"/>
  <c r="H209" i="6"/>
  <c r="G218" i="6"/>
  <c r="G225" i="6"/>
  <c r="H225" i="6"/>
  <c r="G234" i="6"/>
  <c r="G241" i="6"/>
  <c r="H241" i="6"/>
  <c r="G250" i="6"/>
  <c r="D258" i="6"/>
  <c r="D250" i="6"/>
  <c r="D242" i="6"/>
  <c r="D234" i="6"/>
  <c r="D226" i="6"/>
  <c r="D218" i="6"/>
  <c r="D210" i="6"/>
  <c r="D202" i="6"/>
  <c r="D194" i="6"/>
  <c r="D186" i="6"/>
  <c r="D178" i="6"/>
  <c r="D170" i="6"/>
  <c r="D162" i="6"/>
  <c r="D154" i="6"/>
  <c r="D146" i="6"/>
  <c r="D138" i="6"/>
  <c r="D130" i="6"/>
  <c r="D122" i="6"/>
  <c r="D114" i="6"/>
  <c r="D106" i="6"/>
  <c r="D98" i="6"/>
  <c r="D88" i="6"/>
  <c r="G109" i="6"/>
  <c r="H109" i="6"/>
  <c r="G157" i="6"/>
  <c r="H157" i="6"/>
  <c r="G131" i="6"/>
  <c r="H131" i="6"/>
  <c r="G147" i="6"/>
  <c r="H147" i="6"/>
  <c r="G195" i="6"/>
  <c r="H195" i="6"/>
  <c r="G211" i="6"/>
  <c r="H211" i="6"/>
  <c r="A4" i="6"/>
  <c r="G104" i="6"/>
  <c r="G111" i="6"/>
  <c r="H111" i="6"/>
  <c r="G127" i="6"/>
  <c r="H127" i="6"/>
  <c r="G136" i="6"/>
  <c r="G143" i="6"/>
  <c r="H143" i="6"/>
  <c r="G152" i="6"/>
  <c r="G159" i="6"/>
  <c r="H159" i="6"/>
  <c r="G168" i="6"/>
  <c r="G175" i="6"/>
  <c r="H175" i="6"/>
  <c r="G184" i="6"/>
  <c r="G191" i="6"/>
  <c r="H191" i="6"/>
  <c r="G200" i="6"/>
  <c r="G207" i="6"/>
  <c r="H207" i="6"/>
  <c r="G216" i="6"/>
  <c r="G223" i="6"/>
  <c r="H223" i="6"/>
  <c r="G232" i="6"/>
  <c r="G239" i="6"/>
  <c r="H239" i="6"/>
  <c r="G248" i="6"/>
  <c r="G255" i="6"/>
  <c r="H255" i="6"/>
  <c r="D257" i="6"/>
  <c r="D249" i="6"/>
  <c r="D241" i="6"/>
  <c r="D233" i="6"/>
  <c r="D225" i="6"/>
  <c r="D217" i="6"/>
  <c r="D209" i="6"/>
  <c r="D201" i="6"/>
  <c r="D193" i="6"/>
  <c r="D185" i="6"/>
  <c r="D177" i="6"/>
  <c r="D169" i="6"/>
  <c r="D161" i="6"/>
  <c r="D153" i="6"/>
  <c r="D145" i="6"/>
  <c r="D137" i="6"/>
  <c r="D129" i="6"/>
  <c r="D113" i="6"/>
  <c r="D105" i="6"/>
  <c r="D53" i="6"/>
  <c r="G53" i="6"/>
  <c r="G77" i="6"/>
  <c r="H77" i="6"/>
  <c r="D77" i="6"/>
  <c r="G73" i="6"/>
  <c r="H73" i="6"/>
  <c r="G87" i="6"/>
  <c r="H87" i="6"/>
  <c r="D87" i="6"/>
  <c r="G97" i="6"/>
  <c r="H97" i="6"/>
  <c r="D97" i="6"/>
  <c r="D94" i="6"/>
  <c r="G94" i="6"/>
  <c r="E53" i="6"/>
  <c r="C53" i="6"/>
  <c r="B8" i="13" l="1"/>
  <c r="A5" i="6"/>
  <c r="A6" i="6" l="1"/>
  <c r="A7" i="6" l="1"/>
  <c r="A8" i="6" l="1"/>
  <c r="A9" i="6" l="1"/>
  <c r="A10" i="6" l="1"/>
  <c r="A11" i="6" l="1"/>
  <c r="N2" i="4"/>
  <c r="N3" i="4" s="1"/>
  <c r="N4" i="4" s="1"/>
  <c r="N5" i="4" s="1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A12" i="6" l="1"/>
  <c r="A13" i="6" l="1"/>
  <c r="B10" i="14"/>
  <c r="A14" i="6" l="1"/>
  <c r="A15" i="6" l="1"/>
  <c r="A16" i="6" l="1"/>
  <c r="A17" i="6" l="1"/>
  <c r="A2" i="4"/>
  <c r="B39" i="13" l="1"/>
  <c r="A18" i="6"/>
  <c r="A19" i="6" l="1"/>
  <c r="A20" i="6" l="1"/>
  <c r="A21" i="6" l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B63" i="14" l="1"/>
  <c r="A4" i="13" s="1"/>
  <c r="B72" i="14"/>
  <c r="B53" i="14"/>
  <c r="A8" i="13" s="1"/>
  <c r="B41" i="14"/>
  <c r="A23" i="13" s="1"/>
  <c r="B68" i="14"/>
  <c r="A44" i="13" s="1"/>
  <c r="B43" i="14"/>
  <c r="B73" i="14"/>
  <c r="B76" i="14"/>
  <c r="A13" i="13"/>
  <c r="B75" i="14"/>
  <c r="B50" i="14"/>
  <c r="A19" i="13"/>
  <c r="B57" i="14"/>
  <c r="A12" i="13" s="1"/>
  <c r="B58" i="14"/>
  <c r="A32" i="13" s="1"/>
  <c r="B61" i="14"/>
  <c r="B39" i="14"/>
  <c r="A21" i="13" s="1"/>
  <c r="B36" i="14"/>
  <c r="B46" i="14"/>
  <c r="B67" i="14"/>
  <c r="A43" i="13" s="1"/>
  <c r="B66" i="14"/>
  <c r="B62" i="14"/>
  <c r="C47" i="13" s="1"/>
  <c r="B60" i="14"/>
  <c r="A40" i="13" s="1"/>
  <c r="A15" i="13"/>
  <c r="B42" i="14"/>
  <c r="B64" i="14"/>
  <c r="A5" i="13" s="1"/>
  <c r="B54" i="14"/>
  <c r="A33" i="13" s="1"/>
  <c r="B71" i="14"/>
  <c r="B59" i="14"/>
  <c r="A39" i="13" s="1"/>
  <c r="B51" i="14"/>
  <c r="B35" i="14"/>
  <c r="B70" i="14"/>
  <c r="A45" i="13" s="1"/>
  <c r="B74" i="14"/>
  <c r="B40" i="14"/>
  <c r="A22" i="13" s="1"/>
  <c r="B47" i="14"/>
  <c r="A26" i="13" s="1"/>
  <c r="B44" i="14"/>
  <c r="B38" i="14"/>
  <c r="A20" i="13" s="1"/>
  <c r="B55" i="14"/>
  <c r="A10" i="13" s="1"/>
  <c r="B49" i="14"/>
  <c r="B48" i="14"/>
  <c r="A24" i="13" s="1"/>
  <c r="B52" i="14"/>
  <c r="B45" i="14"/>
  <c r="B56" i="14"/>
  <c r="A11" i="13" s="1"/>
  <c r="B65" i="14"/>
  <c r="A6" i="13" s="1"/>
  <c r="B37" i="14"/>
  <c r="A2" i="13"/>
  <c r="B69" i="14"/>
  <c r="A42" i="13" s="1"/>
  <c r="A14" i="13"/>
  <c r="B3" i="14"/>
  <c r="A9" i="13" s="1"/>
  <c r="B6" i="14"/>
  <c r="A28" i="13" s="1"/>
  <c r="B21" i="14"/>
  <c r="A18" i="13" s="1"/>
  <c r="B31" i="14"/>
  <c r="E2" i="14"/>
  <c r="B8" i="14"/>
  <c r="A27" i="13" s="1"/>
  <c r="B5" i="14"/>
  <c r="A25" i="13" s="1"/>
  <c r="H1" i="14"/>
  <c r="B26" i="14"/>
  <c r="B16" i="14"/>
  <c r="B22" i="14"/>
  <c r="A31" i="13" s="1"/>
  <c r="B17" i="14"/>
  <c r="A30" i="13" s="1"/>
  <c r="B33" i="14"/>
  <c r="G2" i="14"/>
  <c r="H5" i="13"/>
  <c r="D5" i="13"/>
  <c r="B15" i="14"/>
  <c r="A34" i="13" s="1"/>
  <c r="B27" i="14"/>
  <c r="B4" i="14"/>
  <c r="B18" i="14"/>
  <c r="A35" i="13" s="1"/>
  <c r="H2" i="14"/>
  <c r="B13" i="14"/>
  <c r="C1" i="14"/>
  <c r="B7" i="14"/>
  <c r="A29" i="13" s="1"/>
  <c r="B9" i="14"/>
  <c r="G1" i="14"/>
  <c r="C2" i="14"/>
  <c r="B23" i="14"/>
  <c r="A36" i="13" s="1"/>
  <c r="B32" i="14"/>
  <c r="I2" i="14"/>
  <c r="B12" i="14"/>
  <c r="F5" i="13"/>
  <c r="D1" i="14"/>
  <c r="F4" i="13" s="1"/>
  <c r="B20" i="14"/>
  <c r="A17" i="13" s="1"/>
  <c r="I1" i="14"/>
  <c r="B28" i="14"/>
  <c r="B14" i="14"/>
  <c r="D2" i="14"/>
  <c r="B11" i="14"/>
  <c r="E1" i="14"/>
  <c r="B24" i="14"/>
  <c r="A37" i="13" s="1"/>
  <c r="B19" i="14"/>
  <c r="A16" i="13" s="1"/>
  <c r="B30" i="14"/>
  <c r="M4" i="13"/>
  <c r="A1" i="4"/>
  <c r="M1" i="13"/>
  <c r="E36" i="13" l="1"/>
  <c r="A48" i="13"/>
  <c r="C46" i="13"/>
  <c r="G9" i="13"/>
  <c r="H9" i="13" s="1"/>
  <c r="H14" i="13" s="1"/>
  <c r="C9" i="13"/>
  <c r="E9" i="13"/>
  <c r="F9" i="13" s="1"/>
  <c r="D28" i="13"/>
  <c r="F16" i="13"/>
  <c r="D30" i="13"/>
  <c r="H16" i="13"/>
  <c r="D17" i="13"/>
  <c r="D27" i="13"/>
  <c r="H17" i="13"/>
  <c r="D29" i="13"/>
  <c r="H11" i="13"/>
  <c r="H33" i="13"/>
  <c r="H29" i="13"/>
  <c r="D24" i="13"/>
  <c r="F20" i="13"/>
  <c r="D10" i="13"/>
  <c r="H26" i="13"/>
  <c r="F24" i="13"/>
  <c r="F22" i="13"/>
  <c r="F27" i="13"/>
  <c r="F23" i="13"/>
  <c r="D20" i="13"/>
  <c r="D22" i="13"/>
  <c r="H28" i="13"/>
  <c r="H25" i="13"/>
  <c r="H23" i="13"/>
  <c r="F10" i="13"/>
  <c r="H30" i="13"/>
  <c r="H24" i="13"/>
  <c r="H20" i="13"/>
  <c r="H10" i="13"/>
  <c r="D21" i="13"/>
  <c r="H22" i="13"/>
  <c r="F21" i="13"/>
  <c r="F11" i="13"/>
  <c r="H27" i="13"/>
  <c r="F25" i="13"/>
  <c r="F33" i="13"/>
  <c r="D23" i="13"/>
  <c r="D33" i="13"/>
  <c r="D11" i="13"/>
  <c r="H21" i="13"/>
  <c r="A49" i="13"/>
  <c r="J4" i="13"/>
  <c r="H4" i="13"/>
  <c r="J1" i="13"/>
  <c r="K1" i="13" s="1"/>
  <c r="D4" i="13"/>
  <c r="C14" i="13"/>
  <c r="C13" i="13"/>
  <c r="E29" i="13"/>
  <c r="F29" i="13" s="1"/>
  <c r="C25" i="13"/>
  <c r="D25" i="13" s="1"/>
  <c r="E35" i="13"/>
  <c r="F35" i="13" s="1"/>
  <c r="C35" i="13"/>
  <c r="D35" i="13" s="1"/>
  <c r="G35" i="13"/>
  <c r="H35" i="13" s="1"/>
  <c r="E30" i="13"/>
  <c r="F30" i="13" s="1"/>
  <c r="C16" i="13"/>
  <c r="D16" i="13" s="1"/>
  <c r="E17" i="13"/>
  <c r="F17" i="13" s="1"/>
  <c r="E28" i="13"/>
  <c r="F28" i="13" s="1"/>
  <c r="C31" i="13"/>
  <c r="E31" i="13"/>
  <c r="F31" i="13" s="1"/>
  <c r="G31" i="13"/>
  <c r="H31" i="13" s="1"/>
  <c r="C18" i="13"/>
  <c r="E18" i="13"/>
  <c r="F18" i="13" s="1"/>
  <c r="G18" i="13"/>
  <c r="H18" i="13" s="1"/>
  <c r="G34" i="13"/>
  <c r="H34" i="13" s="1"/>
  <c r="E34" i="13"/>
  <c r="F34" i="13" s="1"/>
  <c r="C34" i="13"/>
  <c r="D34" i="13" s="1"/>
  <c r="C26" i="13"/>
  <c r="D26" i="13" s="1"/>
  <c r="E26" i="13"/>
  <c r="F26" i="13" s="1"/>
  <c r="C36" i="13" l="1"/>
  <c r="G36" i="13"/>
  <c r="G37" i="13"/>
  <c r="D37" i="13"/>
  <c r="D36" i="13"/>
  <c r="C37" i="13"/>
  <c r="E37" i="13"/>
  <c r="D13" i="13"/>
  <c r="D14" i="13"/>
  <c r="D31" i="13"/>
  <c r="D18" i="13"/>
  <c r="E13" i="13"/>
  <c r="E14" i="13"/>
  <c r="F14" i="13" s="1"/>
  <c r="D52" i="13" l="1"/>
  <c r="F52" i="13"/>
  <c r="D39" i="13"/>
  <c r="D40" i="13" s="1"/>
  <c r="G14" i="13"/>
  <c r="F13" i="13"/>
  <c r="G13" i="13"/>
  <c r="H13" i="13" s="1"/>
  <c r="D44" i="13" l="1"/>
  <c r="D43" i="13"/>
  <c r="D58" i="13"/>
  <c r="H39" i="13"/>
  <c r="H40" i="13" s="1"/>
  <c r="F39" i="13"/>
  <c r="F40" i="13" s="1"/>
  <c r="H52" i="13"/>
  <c r="F44" i="13" l="1"/>
  <c r="F43" i="13"/>
  <c r="H44" i="13"/>
  <c r="H43" i="13"/>
  <c r="D45" i="13"/>
  <c r="F58" i="13"/>
  <c r="H58" i="13"/>
  <c r="C121" i="6"/>
  <c r="E121" i="6"/>
  <c r="H121" i="6"/>
  <c r="C120" i="6"/>
  <c r="D120" i="6"/>
  <c r="E120" i="6"/>
  <c r="H45" i="13" l="1"/>
  <c r="F45" i="13"/>
  <c r="H120" i="6"/>
  <c r="D121" i="6"/>
  <c r="G12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Holger Glüsing</author>
  </authors>
  <commentList>
    <comment ref="B14" authorId="0" shapeId="0" xr:uid="{5E4495FA-5426-4594-95B9-44ADC7AB884E}">
      <text>
        <r>
          <rPr>
            <b/>
            <sz val="9"/>
            <color indexed="81"/>
            <rFont val="Tahoma"/>
            <family val="2"/>
          </rPr>
          <t>25kr for de 4 første.
Herefter 10kr pr stk.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 xr:uid="{5FEA6EA6-2EE9-431E-B37A-5D7DB071137C}">
      <text>
        <r>
          <rPr>
            <b/>
            <sz val="9"/>
            <color indexed="81"/>
            <rFont val="Tahoma"/>
            <family val="2"/>
          </rPr>
          <t>40kr pr stk foruden en gang prisen på een direkte bruger</t>
        </r>
      </text>
    </comment>
    <comment ref="B37" authorId="0" shapeId="0" xr:uid="{94954AD8-525B-4FCF-A58B-F76E606CFD25}">
      <text>
        <r>
          <rPr>
            <b/>
            <sz val="9"/>
            <color indexed="81"/>
            <rFont val="Tahoma"/>
            <family val="2"/>
          </rPr>
          <t>10kr pr stk foruden en gang prisen på een direkte bruger</t>
        </r>
      </text>
    </comment>
  </commentList>
</comments>
</file>

<file path=xl/sharedStrings.xml><?xml version="1.0" encoding="utf-8"?>
<sst xmlns="http://schemas.openxmlformats.org/spreadsheetml/2006/main" count="290" uniqueCount="255">
  <si>
    <t>Revisor</t>
  </si>
  <si>
    <t>Timesag full use bruger</t>
  </si>
  <si>
    <t>Ubegrænset antal finansposter pr år</t>
  </si>
  <si>
    <t>Kr / md</t>
  </si>
  <si>
    <t>Op til 10.000 Finansposter pr år</t>
  </si>
  <si>
    <t>Op til 5.000 Finansposter pr år</t>
  </si>
  <si>
    <t>* Inkl konvertering fra Economic</t>
  </si>
  <si>
    <t>* Inkl konvertering fra C5</t>
  </si>
  <si>
    <t>fra kr. 15.000</t>
  </si>
  <si>
    <t>Timesag ***</t>
  </si>
  <si>
    <t xml:space="preserve">*** Konvertering fra AuditPlus TimeSag </t>
  </si>
  <si>
    <t>Incl. Import af data, afslutningsark og Regnskab **</t>
  </si>
  <si>
    <t>** Der arbejdes på integration til Magnus Regnskab, CaseWare Regnskab og AuditPlus Regnskab</t>
  </si>
  <si>
    <t>Kommentar</t>
  </si>
  <si>
    <t>med Slutbruger adgang</t>
  </si>
  <si>
    <t>Bogføringskunder. Finans/debitor/kreditor/lager</t>
  </si>
  <si>
    <t>Antal revisorbrugere</t>
  </si>
  <si>
    <t>Et revisionsfirma med Univisor kontrakt</t>
  </si>
  <si>
    <t>Pris</t>
  </si>
  <si>
    <t>Pris per måned</t>
  </si>
  <si>
    <t>Ja</t>
  </si>
  <si>
    <t>Nej</t>
  </si>
  <si>
    <t>Timesag pris</t>
  </si>
  <si>
    <t>Bruges Timesag</t>
  </si>
  <si>
    <t>Står ikke på hjemmesiden</t>
  </si>
  <si>
    <t>Slutbruger</t>
  </si>
  <si>
    <t>Efterfølgende regnskaber</t>
  </si>
  <si>
    <t>Per ekstra brugere **</t>
  </si>
  <si>
    <t>** Revisor adgang er gratis</t>
  </si>
  <si>
    <t>Uniconta Logistikmodul</t>
  </si>
  <si>
    <t>Uniconta Projektmodul</t>
  </si>
  <si>
    <t>Bogføringskunder uden slutbruger adgang per regnskab*</t>
  </si>
  <si>
    <t>Slutkunder priser. Revisoradgang er gratis</t>
  </si>
  <si>
    <t>DK</t>
  </si>
  <si>
    <t>UK</t>
  </si>
  <si>
    <t>NO</t>
  </si>
  <si>
    <t>Code</t>
  </si>
  <si>
    <t>Enduser</t>
  </si>
  <si>
    <t>Prices endusers. Auditors are free</t>
  </si>
  <si>
    <t>Registrer</t>
  </si>
  <si>
    <t>Choose posting per year</t>
  </si>
  <si>
    <t>Prices</t>
  </si>
  <si>
    <t>Price per month</t>
  </si>
  <si>
    <t>First user</t>
  </si>
  <si>
    <t>Uniconta Revisor / Univisor</t>
  </si>
  <si>
    <t>No</t>
  </si>
  <si>
    <t>Yes</t>
  </si>
  <si>
    <t>subsequent users</t>
  </si>
  <si>
    <t>subsequent accounts</t>
  </si>
  <si>
    <t>Per additional users **</t>
  </si>
  <si>
    <t>Uniconta Logistics Module</t>
  </si>
  <si>
    <t>Uniconta Project Module</t>
  </si>
  <si>
    <t>Up to 5,000 financial items per year</t>
  </si>
  <si>
    <t>Up to 10,000 per year financials</t>
  </si>
  <si>
    <t>Unlimited number of journal per year</t>
  </si>
  <si>
    <t>** The auditor access is free</t>
  </si>
  <si>
    <t>Number accountant users</t>
  </si>
  <si>
    <t>Accounting Customers without end-user access per accounting *</t>
  </si>
  <si>
    <t>Uniconta Accountant / Univisor</t>
  </si>
  <si>
    <t>Accountant</t>
  </si>
  <si>
    <t>Incl. Import of data, closing sheet and Accounting **</t>
  </si>
  <si>
    <t>Accounting Customers. Finance / customer / vendor / warehouse</t>
  </si>
  <si>
    <t>with End User access</t>
  </si>
  <si>
    <t>Auditorfirm with Univisor contract</t>
  </si>
  <si>
    <t>Using Project</t>
  </si>
  <si>
    <t>Price Project</t>
  </si>
  <si>
    <t>Project ***</t>
  </si>
  <si>
    <t>Project  full use user</t>
  </si>
  <si>
    <t>* Not relevant</t>
  </si>
  <si>
    <t>** Not relevant</t>
  </si>
  <si>
    <t>*** Not relevant</t>
  </si>
  <si>
    <t>Comments</t>
  </si>
  <si>
    <t>Not relevant</t>
  </si>
  <si>
    <t>Not listed on the website</t>
  </si>
  <si>
    <t>DKK</t>
  </si>
  <si>
    <t>NOK</t>
  </si>
  <si>
    <t>EUR</t>
  </si>
  <si>
    <t>Currency</t>
  </si>
  <si>
    <t>Valuta</t>
  </si>
  <si>
    <t>1 - 25 Brugere</t>
  </si>
  <si>
    <t>26 - 100 Brugere</t>
  </si>
  <si>
    <t>101 - 250 Brugere</t>
  </si>
  <si>
    <t>Over 250 Brugere</t>
  </si>
  <si>
    <t>1 - 25 Users</t>
  </si>
  <si>
    <t>26 - 100 Users</t>
  </si>
  <si>
    <t>101 - 250 Users</t>
  </si>
  <si>
    <t>Above 250 Users</t>
  </si>
  <si>
    <t>Server brugere</t>
  </si>
  <si>
    <t>USD</t>
  </si>
  <si>
    <t>USA</t>
  </si>
  <si>
    <t>ISK</t>
  </si>
  <si>
    <t>ISL</t>
  </si>
  <si>
    <t>CRM Modul</t>
  </si>
  <si>
    <t>CRM Module</t>
  </si>
  <si>
    <t>Finans, debitor, fakturering, en bruger og første regnskab</t>
  </si>
  <si>
    <t>Finance, debts, invoicing, one user and first company</t>
  </si>
  <si>
    <t>Overførsel lokal SQL</t>
  </si>
  <si>
    <t>Transfer local SQL</t>
  </si>
  <si>
    <t>&lt;= 4 brugere</t>
  </si>
  <si>
    <t>&gt;= 5 brugere</t>
  </si>
  <si>
    <t>Lokal SQL</t>
  </si>
  <si>
    <t>Uniconta indkøb</t>
  </si>
  <si>
    <t>Antal brugere</t>
  </si>
  <si>
    <t>Add On adgang per modul</t>
  </si>
  <si>
    <t>Op til 50.000 Finansposter pr år</t>
  </si>
  <si>
    <t>Anlægskartotek</t>
  </si>
  <si>
    <t>Produktion</t>
  </si>
  <si>
    <t>CRM(Sales)/Project users</t>
  </si>
  <si>
    <t>Ekstra brugere Fuld use</t>
  </si>
  <si>
    <t>Fast pris</t>
  </si>
  <si>
    <t>Ekstra linier</t>
  </si>
  <si>
    <t>CRM(Sælger)/Projekt/Godkendelse brugere</t>
  </si>
  <si>
    <t>Advanceret Adgangskontrol</t>
  </si>
  <si>
    <t>Op til 100.000 Finansposter pr år</t>
  </si>
  <si>
    <t>UC_Business</t>
  </si>
  <si>
    <t>UC_Entreprise</t>
  </si>
  <si>
    <t>Vælg pakke</t>
  </si>
  <si>
    <t>Minimums pris</t>
  </si>
  <si>
    <t>Ikke muligt</t>
  </si>
  <si>
    <t>Inkl.</t>
  </si>
  <si>
    <t>Kan vælges</t>
  </si>
  <si>
    <t>Brugere</t>
  </si>
  <si>
    <t>Moduler</t>
  </si>
  <si>
    <t>Indirekte Device bruger. Husk ekstra bruger</t>
  </si>
  <si>
    <t>Indirekte medarbejder bruger. Husk ekstra bruger</t>
  </si>
  <si>
    <t>Additional users. Full Use</t>
  </si>
  <si>
    <t>Fixed Asssets</t>
  </si>
  <si>
    <t>Production</t>
  </si>
  <si>
    <t>Advanced accessrights</t>
  </si>
  <si>
    <t>Modules</t>
  </si>
  <si>
    <t>Unlimeted financial items per year</t>
  </si>
  <si>
    <t>Unlimited financial items per year</t>
  </si>
  <si>
    <t>Per. Month</t>
  </si>
  <si>
    <t>Can be chosen</t>
  </si>
  <si>
    <t>Indirect Device User. Remenber additional user</t>
  </si>
  <si>
    <t>Indirect employee User. Remenber additional user</t>
  </si>
  <si>
    <t>Up to 100,000 financial items per year</t>
  </si>
  <si>
    <t>Up to 50,000 financial items per year</t>
  </si>
  <si>
    <t>Add On access per module</t>
  </si>
  <si>
    <t>Server Users</t>
  </si>
  <si>
    <t>GBP</t>
  </si>
  <si>
    <t>New</t>
  </si>
  <si>
    <t>Not possible</t>
  </si>
  <si>
    <t>Uniconta Økonomi inkl.</t>
  </si>
  <si>
    <t>Uniconta Economy incl.</t>
  </si>
  <si>
    <t>Indirekte brugere</t>
  </si>
  <si>
    <t>Indirect users</t>
  </si>
  <si>
    <t>For all packages</t>
  </si>
  <si>
    <t>For alle pakker</t>
  </si>
  <si>
    <t>UC_Standard</t>
  </si>
  <si>
    <t>2.000 Finansposter pr år</t>
  </si>
  <si>
    <t>5.000 Finansposter pr år</t>
  </si>
  <si>
    <t>2,000 financial items per year</t>
  </si>
  <si>
    <t>5,000 financial items per year</t>
  </si>
  <si>
    <t>10,000 financial items per year</t>
  </si>
  <si>
    <t>Stor webshop. Læs og Skriv til Uniconta. Inkl. Bruger</t>
  </si>
  <si>
    <t>Lille webshop. Skriv til Uniconta. Inkl bruger</t>
  </si>
  <si>
    <t>Small Webshop. Write to Uniconta. Incl. user</t>
  </si>
  <si>
    <t>Large Webshop. Read and write to Uniconta. Incl. User</t>
  </si>
  <si>
    <t>1-3 brugere</t>
  </si>
  <si>
    <t>1-12 brugere</t>
  </si>
  <si>
    <t>Fra 8+ brugere</t>
  </si>
  <si>
    <t>500.000 Finansposter pr år</t>
  </si>
  <si>
    <t>Valgt business-moduler</t>
  </si>
  <si>
    <t>500,000 financial records per year</t>
  </si>
  <si>
    <t>Ordre</t>
  </si>
  <si>
    <t>Sales order</t>
  </si>
  <si>
    <t>Purchase Order</t>
  </si>
  <si>
    <t>Den første bruger</t>
  </si>
  <si>
    <t>The first user</t>
  </si>
  <si>
    <t>Inklusiv</t>
  </si>
  <si>
    <t>Inclusive</t>
  </si>
  <si>
    <t>Debitor</t>
  </si>
  <si>
    <t>Debtor</t>
  </si>
  <si>
    <t>Finans</t>
  </si>
  <si>
    <t>General ledger</t>
  </si>
  <si>
    <t>Kreditor</t>
  </si>
  <si>
    <t>Varekartotek</t>
  </si>
  <si>
    <t>Product List</t>
  </si>
  <si>
    <t>Creditor</t>
  </si>
  <si>
    <t>Indkøb</t>
  </si>
  <si>
    <t>Logistik</t>
  </si>
  <si>
    <t>Projekt</t>
  </si>
  <si>
    <t>CRM</t>
  </si>
  <si>
    <t>Straksfakturering</t>
  </si>
  <si>
    <t>Immediately Billing</t>
  </si>
  <si>
    <t>Ikke tilladt</t>
  </si>
  <si>
    <t>Not allowed</t>
  </si>
  <si>
    <t>Ekstra aktive regnskaber</t>
  </si>
  <si>
    <t>Additional active companies</t>
  </si>
  <si>
    <t>Ekstra inactive Companies</t>
  </si>
  <si>
    <t>Starter med …</t>
  </si>
  <si>
    <t>Is starting with …</t>
  </si>
  <si>
    <t>and is relevant for …</t>
  </si>
  <si>
    <t>og er relevant for …</t>
  </si>
  <si>
    <t>Direct Uniconta users</t>
  </si>
  <si>
    <t>Direkte Uniconta brugere</t>
  </si>
  <si>
    <t>Mulighed for at tillade revisoren adgang</t>
  </si>
  <si>
    <t>Mulighed for at tillade partneren adgang</t>
  </si>
  <si>
    <t>Companies</t>
  </si>
  <si>
    <t>Det første aktive regnskab</t>
  </si>
  <si>
    <t>The first  active company</t>
  </si>
  <si>
    <t>Choose country / language</t>
  </si>
  <si>
    <t>Angiv</t>
  </si>
  <si>
    <t>API adgange</t>
  </si>
  <si>
    <t xml:space="preserve"> </t>
  </si>
  <si>
    <t>Medarbejder</t>
  </si>
  <si>
    <t>Employee</t>
  </si>
  <si>
    <t>Payroll systems - can read and write</t>
  </si>
  <si>
    <t>Total pr måned</t>
  </si>
  <si>
    <t>Total pr år</t>
  </si>
  <si>
    <t>Total pr month</t>
  </si>
  <si>
    <t>Total pr year</t>
  </si>
  <si>
    <t>Alle beløb er angivet ex. moms</t>
  </si>
  <si>
    <t>All amounts are excl. VAT</t>
  </si>
  <si>
    <t>Der tages forbehold for evt. trykfejl</t>
  </si>
  <si>
    <t>Subject to any. misprints</t>
  </si>
  <si>
    <t>eet regnskab og …</t>
  </si>
  <si>
    <t>Alle abonnementstyper starter med</t>
  </si>
  <si>
    <t>All subscription types  start with</t>
  </si>
  <si>
    <t>one Company with …</t>
  </si>
  <si>
    <t>Tilladt antal brugere</t>
  </si>
  <si>
    <t>Allowed number of users</t>
  </si>
  <si>
    <t>Number of users</t>
  </si>
  <si>
    <t>Ekstra regnskaber</t>
  </si>
  <si>
    <t>Ekstra finansposter</t>
  </si>
  <si>
    <t>Extra ledger records</t>
  </si>
  <si>
    <t>nej</t>
  </si>
  <si>
    <t>Er abonnementet tegnet igennem 1itservice?</t>
  </si>
  <si>
    <t>Is the subscription signed throug 1itservice?</t>
  </si>
  <si>
    <t>Rabatter tilbudt af 1itservice</t>
  </si>
  <si>
    <t>Discounts offered by 1itservice</t>
  </si>
  <si>
    <t>I alt pr år</t>
  </si>
  <si>
    <t>In total pr year</t>
  </si>
  <si>
    <t>Ekstra 10.000 finansposter pr år</t>
  </si>
  <si>
    <t>Additional 10.000 financial records per year</t>
  </si>
  <si>
    <t>Ekstra 20.000 finansposter pr år</t>
  </si>
  <si>
    <t>Ekstra 250.000 finansposter pr år</t>
  </si>
  <si>
    <t>Ekstra 50.000 finansposter pr år</t>
  </si>
  <si>
    <t>Ekstra 100.000 finansposter pr år</t>
  </si>
  <si>
    <t>Ekstra 500.000 finansposter pr år</t>
  </si>
  <si>
    <t>Additional 20.000 financial records per year</t>
  </si>
  <si>
    <t>Additional 250.000 financial records per year</t>
  </si>
  <si>
    <t>Additional 50.000 financial records per year</t>
  </si>
  <si>
    <t>Additional 100.000 financial records per year</t>
  </si>
  <si>
    <t>Additional 500.000 financial records per year</t>
  </si>
  <si>
    <t>Device</t>
  </si>
  <si>
    <t>WebShop</t>
  </si>
  <si>
    <t>WebShop - kan kun skrive til Uniconta</t>
  </si>
  <si>
    <t>WebShop - can only write</t>
  </si>
  <si>
    <t>Lønsystemer</t>
  </si>
  <si>
    <t>Ekstra inaktive regnskaber</t>
  </si>
  <si>
    <t>Har 1itservice modtaget betaling for andet end abonnementsfakturaer gennem de foregående 6 måneder?</t>
  </si>
  <si>
    <t>Has 1itservice received payment for non-subscription invoices through the previous 6 months?</t>
  </si>
  <si>
    <t>20.000 Finansposter pr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</si>
</sst>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#,##0.0.\-_ ;\-#,##0.0.\-\ "/>
    <numFmt numFmtId="166" formatCode="#,##0.0_ ;\-#,##0.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1" applyNumberFormat="1" applyFont="1"/>
    <xf numFmtId="0" fontId="3" fillId="0" borderId="0" xfId="0" applyFont="1" applyAlignment="1" applyProtection="1">
      <alignment vertical="top"/>
    </xf>
    <xf numFmtId="14" fontId="0" fillId="0" borderId="0" xfId="0" applyNumberFormat="1"/>
    <xf numFmtId="166" fontId="0" fillId="0" borderId="0" xfId="1" applyNumberFormat="1" applyFont="1" applyProtection="1">
      <protection locked="0"/>
    </xf>
    <xf numFmtId="0" fontId="8" fillId="3" borderId="0" xfId="0" applyFont="1" applyFill="1"/>
    <xf numFmtId="0" fontId="6" fillId="4" borderId="0" xfId="0" applyFont="1" applyFill="1" applyAlignment="1" applyProtection="1">
      <alignment horizontal="center" vertical="top"/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vertical="top"/>
      <protection locked="0"/>
    </xf>
    <xf numFmtId="0" fontId="0" fillId="0" borderId="0" xfId="0" applyBorder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2" borderId="0" xfId="0" quotePrefix="1" applyFont="1" applyFill="1" applyBorder="1" applyAlignment="1" applyProtection="1">
      <alignment horizontal="center"/>
    </xf>
    <xf numFmtId="0" fontId="8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164" fontId="8" fillId="0" borderId="0" xfId="1" applyNumberFormat="1" applyFont="1" applyBorder="1" applyAlignment="1" applyProtection="1">
      <alignment horizontal="center"/>
    </xf>
    <xf numFmtId="164" fontId="0" fillId="0" borderId="0" xfId="1" applyNumberFormat="1" applyFont="1" applyBorder="1" applyProtection="1"/>
    <xf numFmtId="0" fontId="16" fillId="0" borderId="0" xfId="0" applyFont="1" applyBorder="1" applyProtection="1"/>
    <xf numFmtId="164" fontId="0" fillId="0" borderId="0" xfId="1" applyNumberFormat="1" applyFont="1" applyBorder="1" applyAlignment="1" applyProtection="1">
      <alignment horizontal="center"/>
    </xf>
    <xf numFmtId="164" fontId="0" fillId="2" borderId="0" xfId="1" applyNumberFormat="1" applyFont="1" applyFill="1" applyBorder="1" applyProtection="1"/>
    <xf numFmtId="0" fontId="11" fillId="2" borderId="0" xfId="0" quotePrefix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wrapText="1"/>
    </xf>
    <xf numFmtId="0" fontId="12" fillId="2" borderId="0" xfId="0" quotePrefix="1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7" fillId="0" borderId="0" xfId="0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Border="1" applyProtection="1"/>
    <xf numFmtId="164" fontId="2" fillId="3" borderId="0" xfId="0" applyNumberFormat="1" applyFont="1" applyFill="1" applyBorder="1" applyProtection="1"/>
    <xf numFmtId="164" fontId="17" fillId="5" borderId="0" xfId="0" applyNumberFormat="1" applyFont="1" applyFill="1" applyBorder="1" applyProtection="1"/>
    <xf numFmtId="9" fontId="8" fillId="0" borderId="0" xfId="1" applyNumberFormat="1" applyFont="1" applyBorder="1" applyAlignment="1" applyProtection="1">
      <alignment horizontal="center"/>
    </xf>
    <xf numFmtId="164" fontId="0" fillId="4" borderId="0" xfId="1" applyNumberFormat="1" applyFont="1" applyFill="1" applyBorder="1" applyAlignment="1" applyProtection="1">
      <alignment vertical="center"/>
    </xf>
    <xf numFmtId="9" fontId="8" fillId="0" borderId="0" xfId="1" applyNumberFormat="1" applyFont="1" applyBorder="1" applyAlignment="1" applyProtection="1">
      <alignment horizontal="center" vertical="center"/>
    </xf>
    <xf numFmtId="164" fontId="0" fillId="0" borderId="0" xfId="1" applyNumberFormat="1" applyFont="1" applyBorder="1" applyAlignment="1" applyProtection="1">
      <alignment vertical="center"/>
    </xf>
    <xf numFmtId="164" fontId="17" fillId="5" borderId="0" xfId="1" applyNumberFormat="1" applyFont="1" applyFill="1" applyBorder="1" applyProtection="1"/>
    <xf numFmtId="0" fontId="13" fillId="0" borderId="0" xfId="0" applyFont="1" applyBorder="1" applyProtection="1"/>
    <xf numFmtId="164" fontId="8" fillId="0" borderId="0" xfId="1" applyNumberFormat="1" applyFont="1" applyBorder="1" applyProtection="1"/>
    <xf numFmtId="164" fontId="2" fillId="2" borderId="0" xfId="1" applyNumberFormat="1" applyFont="1" applyFill="1" applyBorder="1" applyProtection="1"/>
    <xf numFmtId="164" fontId="0" fillId="0" borderId="0" xfId="1" applyNumberFormat="1" applyFont="1" applyBorder="1" applyProtection="1">
      <protection locked="0"/>
    </xf>
    <xf numFmtId="0" fontId="10" fillId="0" borderId="0" xfId="0" applyFont="1" applyBorder="1" applyProtection="1"/>
    <xf numFmtId="164" fontId="10" fillId="0" borderId="0" xfId="0" applyNumberFormat="1" applyFont="1" applyBorder="1" applyProtection="1"/>
    <xf numFmtId="164" fontId="0" fillId="0" borderId="0" xfId="0" applyNumberFormat="1" applyBorder="1" applyProtection="1"/>
    <xf numFmtId="164" fontId="2" fillId="0" borderId="0" xfId="0" applyNumberFormat="1" applyFont="1" applyBorder="1" applyProtection="1"/>
    <xf numFmtId="164" fontId="8" fillId="0" borderId="0" xfId="0" applyNumberFormat="1" applyFont="1" applyBorder="1" applyProtection="1"/>
    <xf numFmtId="164" fontId="9" fillId="3" borderId="0" xfId="1" applyNumberFormat="1" applyFont="1" applyFill="1" applyBorder="1" applyProtection="1"/>
    <xf numFmtId="0" fontId="6" fillId="4" borderId="1" xfId="0" applyNumberFormat="1" applyFont="1" applyFill="1" applyBorder="1" applyAlignment="1" applyProtection="1">
      <alignment horizontal="center"/>
      <protection locked="0"/>
    </xf>
    <xf numFmtId="164" fontId="6" fillId="4" borderId="1" xfId="1" applyNumberFormat="1" applyFont="1" applyFill="1" applyBorder="1" applyAlignment="1" applyProtection="1">
      <alignment horizontal="center"/>
      <protection locked="0"/>
    </xf>
    <xf numFmtId="164" fontId="6" fillId="4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</xf>
    <xf numFmtId="0" fontId="8" fillId="0" borderId="0" xfId="0" applyFont="1"/>
    <xf numFmtId="166" fontId="8" fillId="0" borderId="0" xfId="1" applyNumberFormat="1" applyFont="1"/>
    <xf numFmtId="166" fontId="8" fillId="0" borderId="0" xfId="1" applyNumberFormat="1" applyFont="1" applyProtection="1">
      <protection locked="0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164" fontId="15" fillId="0" borderId="0" xfId="1" applyNumberFormat="1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3105150</xdr:colOff>
      <xdr:row>0</xdr:row>
      <xdr:rowOff>19050</xdr:rowOff>
    </xdr:from>
    <xdr:to>
      <xdr:col>4</xdr:col>
      <xdr:colOff>304588</xdr:colOff>
      <xdr:row>1</xdr:row>
      <xdr:rowOff>15092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8466303-39FC-43C7-B59C-DAEBF0698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9050"/>
          <a:ext cx="2790613" cy="510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M135"/>
  <sheetViews>
    <sheetView showGridLines="0" tabSelected="1" workbookViewId="0">
      <selection activeCell="B9" sqref="B9"/>
    </sheetView>
  </sheetViews>
  <sheetFormatPr defaultColWidth="0" defaultRowHeight="15" customHeight="1" zeroHeight="1" x14ac:dyDescent="0.25"/>
  <cols>
    <col min="1" max="1" width="54" style="9" customWidth="1"/>
    <col min="2" max="2" width="6" style="9" bestFit="1" customWidth="1"/>
    <col min="3" max="3" width="4.85546875" style="9" bestFit="1" customWidth="1"/>
    <col min="4" max="4" width="19" style="9" customWidth="1"/>
    <col min="5" max="5" width="4.85546875" style="9" bestFit="1" customWidth="1"/>
    <col min="6" max="6" width="18" style="9" customWidth="1"/>
    <col min="7" max="7" width="4.85546875" style="9" bestFit="1" customWidth="1"/>
    <col min="8" max="8" width="19.140625" style="9" customWidth="1"/>
    <col min="9" max="9" width="1.42578125" style="9" customWidth="1"/>
    <col min="10" max="10" width="12" style="9" hidden="1" customWidth="1"/>
    <col min="11" max="11" width="1.7109375" style="9" hidden="1" customWidth="1"/>
    <col min="12" max="12" width="1.42578125" style="9" hidden="1" customWidth="1"/>
    <col min="13" max="16384" width="9.140625" style="9" hidden="1"/>
  </cols>
  <sheetData>
    <row r="1" spans="1:13" ht="40.9" customHeight="1" x14ac:dyDescent="0.25">
      <c r="E1" s="10"/>
      <c r="J1" s="9" t="str">
        <f>Inddata_Pakker!C1</f>
        <v>UC_Standard</v>
      </c>
      <c r="K1" s="9" t="e">
        <f>IF(#REF!=J1,2,IF(#REF!=#REF!,3,4))</f>
        <v>#REF!</v>
      </c>
      <c r="M1" s="11" t="str">
        <f>VLOOKUP(91,Sprog!$A:$H,VLOOKUP(Inddata_Pakker!$B$2,Stamdata!$D:$E,2,FALSE),FALSE)</f>
        <v>Ikke muligt</v>
      </c>
    </row>
    <row r="2" spans="1:13" ht="21" x14ac:dyDescent="0.35">
      <c r="A2" s="56" t="str">
        <f>VLOOKUP(53,Sprog!$A:$H,VLOOKUP(Inddata_Pakker!$B$2,Stamdata!$D:$E,2,FALSE),FALSE)</f>
        <v>Vejledende prisliste gældende fra 01-07-2018</v>
      </c>
      <c r="B2" s="57"/>
      <c r="C2" s="57"/>
      <c r="D2" s="57"/>
      <c r="E2" s="57"/>
      <c r="F2" s="57"/>
      <c r="G2" s="57"/>
      <c r="H2" s="57"/>
    </row>
    <row r="3" spans="1:13" x14ac:dyDescent="0.25">
      <c r="M3" s="11"/>
    </row>
    <row r="4" spans="1:13" x14ac:dyDescent="0.25">
      <c r="A4" s="12" t="str">
        <f>Inddata_Pakker!B63</f>
        <v>Alle abonnementstyper starter med</v>
      </c>
      <c r="D4" s="14" t="str">
        <f>Inddata_Pakker!C1</f>
        <v>UC_Standard</v>
      </c>
      <c r="F4" s="14" t="str">
        <f>Inddata_Pakker!D1</f>
        <v>UC_Business</v>
      </c>
      <c r="H4" s="14" t="str">
        <f>Inddata_Pakker!E1</f>
        <v>UC_Entreprise</v>
      </c>
      <c r="J4" s="9" t="str">
        <f>Inddata_Pakker!E1</f>
        <v>UC_Entreprise</v>
      </c>
      <c r="M4" s="11" t="str">
        <f>VLOOKUP(93,Sprog!$A:$H,VLOOKUP(Inddata_Pakker!$B$2,Stamdata!$D:$E,2,FALSE),FALSE)</f>
        <v>Kan vælges</v>
      </c>
    </row>
    <row r="5" spans="1:13" x14ac:dyDescent="0.25">
      <c r="A5" s="12" t="str">
        <f>Inddata_Pakker!B64</f>
        <v>eet regnskab og …</v>
      </c>
      <c r="C5" s="12"/>
      <c r="D5" s="15" t="str">
        <f>VLOOKUP(70,Sprog!$A:$H,VLOOKUP(Inddata_Pakker!$B$2,Stamdata!$D:$E,2,FALSE),FALSE)</f>
        <v>2.000 Finansposter pr år</v>
      </c>
      <c r="E5" s="16"/>
      <c r="F5" s="15" t="str">
        <f>VLOOKUP(73,Sprog!$A:$H,VLOOKUP(Inddata_Pakker!$B$2,Stamdata!$D:$E,2,FALSE),FALSE)</f>
        <v>20.000 Finansposter pr år</v>
      </c>
      <c r="G5" s="16"/>
      <c r="H5" s="15" t="str">
        <f>VLOOKUP(77,Sprog!$A:$H,VLOOKUP(Inddata_Pakker!$B$2,Stamdata!$D:$E,2,FALSE),FALSE)</f>
        <v>500.000 Finansposter pr år</v>
      </c>
      <c r="M5" s="11"/>
    </row>
    <row r="6" spans="1:13" x14ac:dyDescent="0.25">
      <c r="A6" s="12" t="str">
        <f>Inddata_Pakker!B65</f>
        <v>Tilladt antal brugere</v>
      </c>
      <c r="D6" s="17" t="s">
        <v>159</v>
      </c>
      <c r="E6" s="13"/>
      <c r="F6" s="17" t="s">
        <v>160</v>
      </c>
      <c r="G6" s="13"/>
      <c r="H6" s="17" t="s">
        <v>161</v>
      </c>
      <c r="M6" s="11"/>
    </row>
    <row r="7" spans="1:13" x14ac:dyDescent="0.25">
      <c r="A7" s="18"/>
      <c r="C7" s="20"/>
      <c r="D7" s="21"/>
      <c r="E7" s="21"/>
      <c r="F7" s="21"/>
      <c r="G7" s="21"/>
      <c r="H7" s="21"/>
    </row>
    <row r="8" spans="1:13" ht="15.75" thickBot="1" x14ac:dyDescent="0.3">
      <c r="A8" s="22" t="str">
        <f>Inddata_Pakker!B53</f>
        <v>Antal brugere</v>
      </c>
      <c r="B8" s="19" t="str">
        <f>VLOOKUP(4,Sprog!$A:$H,VLOOKUP(Inddata_Pakker!$B$2,Stamdata!$D:$E,2,FALSE),FALSE)</f>
        <v>Angiv</v>
      </c>
      <c r="C8" s="12" t="str">
        <f>VLOOKUP(Inddata_Pakker!B2,Stamdata!$D:$G,4,FALSE)</f>
        <v>DKK</v>
      </c>
      <c r="E8" s="13" t="str">
        <f>C8</f>
        <v>DKK</v>
      </c>
      <c r="G8" s="13" t="str">
        <f>E8</f>
        <v>DKK</v>
      </c>
      <c r="M8" s="11"/>
    </row>
    <row r="9" spans="1:13" ht="15.75" thickBot="1" x14ac:dyDescent="0.3">
      <c r="A9" s="9" t="str">
        <f>Inddata_Pakker!B3</f>
        <v>Direkte Uniconta brugere</v>
      </c>
      <c r="B9" s="49">
        <v>1</v>
      </c>
      <c r="C9" s="23">
        <f>VLOOKUP($A9,Inddata_Pakker!$B:$F,2,FALSE)</f>
        <v>99</v>
      </c>
      <c r="D9" s="24">
        <f>IF(B9&gt;3,0,C9*B9)</f>
        <v>99</v>
      </c>
      <c r="E9" s="21">
        <f>VLOOKUP($A9,Inddata_Pakker!$B:$F,3,FALSE)</f>
        <v>199</v>
      </c>
      <c r="F9" s="24">
        <f>IF(B9&gt;12,0,E9*B9)</f>
        <v>199</v>
      </c>
      <c r="G9" s="21">
        <f>VLOOKUP($A9,Inddata_Pakker!$B:$F,4,FALSE)</f>
        <v>299</v>
      </c>
      <c r="H9" s="24">
        <f>IF($B$9&lt;8,0,IF($B$9&gt;=100,(G9*99)+((B9-99)*C9),G9*B9))</f>
        <v>0</v>
      </c>
    </row>
    <row r="10" spans="1:13" x14ac:dyDescent="0.25">
      <c r="A10" s="9" t="str">
        <f>Inddata_Pakker!B55</f>
        <v>Mulighed for at tillade revisoren adgang</v>
      </c>
      <c r="C10" s="12"/>
      <c r="D10" s="25" t="str">
        <f>Inddata_Pakker!$B$35</f>
        <v>Inklusiv</v>
      </c>
      <c r="E10" s="13"/>
      <c r="F10" s="25" t="str">
        <f>Inddata_Pakker!$B$35</f>
        <v>Inklusiv</v>
      </c>
      <c r="G10" s="13"/>
      <c r="H10" s="25" t="str">
        <f>Inddata_Pakker!$B$35</f>
        <v>Inklusiv</v>
      </c>
      <c r="M10" s="11"/>
    </row>
    <row r="11" spans="1:13" x14ac:dyDescent="0.25">
      <c r="A11" s="9" t="str">
        <f>Inddata_Pakker!B56</f>
        <v>Mulighed for at tillade partneren adgang</v>
      </c>
      <c r="C11" s="12"/>
      <c r="D11" s="25" t="str">
        <f>Inddata_Pakker!$B$35</f>
        <v>Inklusiv</v>
      </c>
      <c r="E11" s="13"/>
      <c r="F11" s="25" t="str">
        <f>Inddata_Pakker!$B$35</f>
        <v>Inklusiv</v>
      </c>
      <c r="G11" s="13"/>
      <c r="H11" s="25" t="str">
        <f>Inddata_Pakker!$B$35</f>
        <v>Inklusiv</v>
      </c>
    </row>
    <row r="12" spans="1:13" ht="15.75" thickBot="1" x14ac:dyDescent="0.3">
      <c r="A12" s="22" t="str">
        <f>Inddata_Pakker!B57</f>
        <v>Ekstra regnskaber</v>
      </c>
      <c r="B12" s="26"/>
      <c r="C12" s="20"/>
      <c r="D12" s="21"/>
      <c r="E12" s="21"/>
      <c r="F12" s="21"/>
      <c r="G12" s="21"/>
      <c r="H12" s="21"/>
    </row>
    <row r="13" spans="1:13" ht="15.75" thickBot="1" x14ac:dyDescent="0.3">
      <c r="A13" s="9" t="str">
        <f>VLOOKUP(16,Sprog!$A:$H,VLOOKUP(Inddata_Pakker!$B$2,Stamdata!$D:$E,2,FALSE),FALSE)</f>
        <v>Ekstra aktive regnskaber</v>
      </c>
      <c r="B13" s="49">
        <v>0</v>
      </c>
      <c r="C13" s="23">
        <f>VLOOKUP($A13,Inddata_Pakker!$B:$F,2,FALSE)</f>
        <v>49</v>
      </c>
      <c r="D13" s="24">
        <f>IF($B$9&gt;3,0,IF(D$9=0,0,$B13*$C13))</f>
        <v>0</v>
      </c>
      <c r="E13" s="21">
        <f>C13</f>
        <v>49</v>
      </c>
      <c r="F13" s="24">
        <f>IF($B$9&gt;12,0,B13*E13)</f>
        <v>0</v>
      </c>
      <c r="G13" s="21">
        <f>E13</f>
        <v>49</v>
      </c>
      <c r="H13" s="24">
        <f>IF($B$9&lt;8,0,$B13*G13)</f>
        <v>0</v>
      </c>
      <c r="J13" s="12"/>
    </row>
    <row r="14" spans="1:13" s="12" customFormat="1" ht="15" customHeight="1" thickBot="1" x14ac:dyDescent="0.3">
      <c r="A14" s="27" t="str">
        <f>VLOOKUP(55,Sprog!$A:$H,VLOOKUP(Inddata_Pakker!$B$2,Stamdata!$D:$E,2,FALSE),FALSE)</f>
        <v>Ekstra inaktive regnskaber</v>
      </c>
      <c r="B14" s="49">
        <v>0</v>
      </c>
      <c r="C14" s="23">
        <f>VLOOKUP($A14,Inddata_Pakker!$B:$F,2,FALSE)</f>
        <v>25</v>
      </c>
      <c r="D14" s="24">
        <f>IF(D$9&gt;0,IF($B$14&lt;5,$B$14*C$14,4*C14+($B$14-4)*10),0)</f>
        <v>0</v>
      </c>
      <c r="E14" s="21">
        <f>C14</f>
        <v>25</v>
      </c>
      <c r="F14" s="24">
        <f>IF(F$9&gt;0,IF($B$14&lt;5,$B$14*E$14,4*E14+($B$14-4)*10),0)</f>
        <v>0</v>
      </c>
      <c r="G14" s="21">
        <f>E14</f>
        <v>25</v>
      </c>
      <c r="H14" s="24">
        <f>IF(H$9&gt;0,IF($B$14&lt;5,$B$14*G$14,4*G14+($B$14-4)*10),0)</f>
        <v>0</v>
      </c>
    </row>
    <row r="15" spans="1:13" ht="15.75" thickBot="1" x14ac:dyDescent="0.3">
      <c r="A15" s="22" t="str">
        <f>VLOOKUP(134,Sprog!$A:$H,VLOOKUP(Inddata_Pakker!$B$2,Stamdata!$D:$E,2,FALSE),FALSE)</f>
        <v>Ekstra finansposter</v>
      </c>
      <c r="B15" s="26"/>
      <c r="C15" s="20"/>
      <c r="D15" s="21"/>
      <c r="E15" s="21"/>
      <c r="F15" s="21"/>
      <c r="G15" s="21"/>
      <c r="H15" s="21"/>
    </row>
    <row r="16" spans="1:13" ht="15.75" thickBot="1" x14ac:dyDescent="0.3">
      <c r="A16" s="9" t="str">
        <f>Inddata_Pakker!B19</f>
        <v>Ekstra 10.000 finansposter pr år</v>
      </c>
      <c r="B16" s="49">
        <v>0</v>
      </c>
      <c r="C16" s="23">
        <f>VLOOKUP($A16,Inddata_Pakker!$B:$F,2,FALSE)</f>
        <v>49</v>
      </c>
      <c r="D16" s="24">
        <f>IF($B$9&gt;3,0,IF(D$9=0,0,B16*C16))</f>
        <v>0</v>
      </c>
      <c r="E16" s="21"/>
      <c r="F16" s="28" t="str">
        <f>Inddata_Pakker!$B$49</f>
        <v>Ikke tilladt</v>
      </c>
      <c r="G16" s="21"/>
      <c r="H16" s="28" t="str">
        <f>Inddata_Pakker!$B$49</f>
        <v>Ikke tilladt</v>
      </c>
    </row>
    <row r="17" spans="1:13" ht="15.75" thickBot="1" x14ac:dyDescent="0.3">
      <c r="A17" s="9" t="str">
        <f>Inddata_Pakker!B20</f>
        <v>Ekstra 20.000 finansposter pr år</v>
      </c>
      <c r="B17" s="49">
        <v>0</v>
      </c>
      <c r="C17" s="23"/>
      <c r="D17" s="28" t="str">
        <f>Inddata_Pakker!$B$49</f>
        <v>Ikke tilladt</v>
      </c>
      <c r="E17" s="21">
        <f>VLOOKUP($A17,Inddata_Pakker!$B:$F,3,FALSE)</f>
        <v>99</v>
      </c>
      <c r="F17" s="24">
        <f>IF($B$9&gt;12,0,B17*E17)</f>
        <v>0</v>
      </c>
      <c r="G17" s="21"/>
      <c r="H17" s="28" t="str">
        <f>Inddata_Pakker!$B$49</f>
        <v>Ikke tilladt</v>
      </c>
    </row>
    <row r="18" spans="1:13" ht="15.75" thickBot="1" x14ac:dyDescent="0.3">
      <c r="A18" s="9" t="str">
        <f>Inddata_Pakker!B21</f>
        <v>Ekstra 250.000 finansposter pr år</v>
      </c>
      <c r="B18" s="49">
        <v>0</v>
      </c>
      <c r="C18" s="23">
        <f>VLOOKUP($A18,Inddata_Pakker!$B:$F,2,FALSE)</f>
        <v>249</v>
      </c>
      <c r="D18" s="24">
        <f>IF($B$9&gt;3,0,IF(D$9=0,0,B18*C18))</f>
        <v>0</v>
      </c>
      <c r="E18" s="21">
        <f>VLOOKUP($A18,Inddata_Pakker!$B:$F,2,FALSE)</f>
        <v>249</v>
      </c>
      <c r="F18" s="24">
        <f>IF($B$9&gt;12,0,B18*E18)</f>
        <v>0</v>
      </c>
      <c r="G18" s="21">
        <f>VLOOKUP($A18,Inddata_Pakker!$B:$F,4,FALSE)</f>
        <v>249</v>
      </c>
      <c r="H18" s="24">
        <f>IF($B$9&lt;8,0,$B18*G18)</f>
        <v>0</v>
      </c>
    </row>
    <row r="19" spans="1:13" x14ac:dyDescent="0.25">
      <c r="A19" s="22" t="str">
        <f>VLOOKUP(69,Sprog!$A:$H,VLOOKUP(Inddata_Pakker!$B$2,Stamdata!$D:$E,2,FALSE),FALSE)</f>
        <v>Moduler</v>
      </c>
      <c r="B19" s="26"/>
      <c r="C19" s="20"/>
      <c r="D19" s="21"/>
      <c r="E19" s="21"/>
      <c r="F19" s="21"/>
      <c r="G19" s="21"/>
      <c r="H19" s="21"/>
    </row>
    <row r="20" spans="1:13" x14ac:dyDescent="0.25">
      <c r="A20" s="9" t="str">
        <f>Inddata_Pakker!B38</f>
        <v>Finans</v>
      </c>
      <c r="C20" s="12"/>
      <c r="D20" s="25" t="str">
        <f>Inddata_Pakker!$B$35</f>
        <v>Inklusiv</v>
      </c>
      <c r="E20" s="13"/>
      <c r="F20" s="25" t="str">
        <f>Inddata_Pakker!$B$35</f>
        <v>Inklusiv</v>
      </c>
      <c r="G20" s="13"/>
      <c r="H20" s="25" t="str">
        <f>Inddata_Pakker!$B$35</f>
        <v>Inklusiv</v>
      </c>
      <c r="M20" s="11"/>
    </row>
    <row r="21" spans="1:13" x14ac:dyDescent="0.25">
      <c r="A21" s="9" t="str">
        <f>Inddata_Pakker!B39</f>
        <v>Debitor</v>
      </c>
      <c r="C21" s="12"/>
      <c r="D21" s="25" t="str">
        <f>Inddata_Pakker!$B$35</f>
        <v>Inklusiv</v>
      </c>
      <c r="E21" s="13"/>
      <c r="F21" s="25" t="str">
        <f>Inddata_Pakker!$B$35</f>
        <v>Inklusiv</v>
      </c>
      <c r="G21" s="13"/>
      <c r="H21" s="25" t="str">
        <f>Inddata_Pakker!$B$35</f>
        <v>Inklusiv</v>
      </c>
      <c r="M21" s="11"/>
    </row>
    <row r="22" spans="1:13" x14ac:dyDescent="0.25">
      <c r="A22" s="9" t="str">
        <f>Inddata_Pakker!B40</f>
        <v>Kreditor</v>
      </c>
      <c r="C22" s="12"/>
      <c r="D22" s="25" t="str">
        <f>Inddata_Pakker!$B$35</f>
        <v>Inklusiv</v>
      </c>
      <c r="E22" s="13"/>
      <c r="F22" s="25" t="str">
        <f>Inddata_Pakker!$B$35</f>
        <v>Inklusiv</v>
      </c>
      <c r="G22" s="13"/>
      <c r="H22" s="25" t="str">
        <f>Inddata_Pakker!$B$35</f>
        <v>Inklusiv</v>
      </c>
      <c r="M22" s="11"/>
    </row>
    <row r="23" spans="1:13" x14ac:dyDescent="0.25">
      <c r="A23" s="9" t="str">
        <f>Inddata_Pakker!B41</f>
        <v>Varekartotek</v>
      </c>
      <c r="C23" s="12"/>
      <c r="D23" s="25" t="str">
        <f>Inddata_Pakker!$B$35</f>
        <v>Inklusiv</v>
      </c>
      <c r="E23" s="13"/>
      <c r="F23" s="25" t="str">
        <f>Inddata_Pakker!$B$35</f>
        <v>Inklusiv</v>
      </c>
      <c r="G23" s="13"/>
      <c r="H23" s="25" t="str">
        <f>Inddata_Pakker!$B$35</f>
        <v>Inklusiv</v>
      </c>
      <c r="M23" s="11"/>
    </row>
    <row r="24" spans="1:13" ht="15.75" thickBot="1" x14ac:dyDescent="0.3">
      <c r="A24" s="9" t="str">
        <f>Inddata_Pakker!B48</f>
        <v>Straksfakturering</v>
      </c>
      <c r="C24" s="12"/>
      <c r="D24" s="25" t="str">
        <f>Inddata_Pakker!$B$35</f>
        <v>Inklusiv</v>
      </c>
      <c r="E24" s="13"/>
      <c r="F24" s="25" t="str">
        <f>Inddata_Pakker!$B$35</f>
        <v>Inklusiv</v>
      </c>
      <c r="G24" s="13"/>
      <c r="H24" s="25" t="str">
        <f>Inddata_Pakker!$B$35</f>
        <v>Inklusiv</v>
      </c>
      <c r="M24" s="11"/>
    </row>
    <row r="25" spans="1:13" ht="15.75" thickBot="1" x14ac:dyDescent="0.3">
      <c r="A25" s="9" t="str">
        <f>Inddata_Pakker!B5</f>
        <v>Ordre</v>
      </c>
      <c r="B25" s="50" t="s">
        <v>21</v>
      </c>
      <c r="C25" s="23">
        <f>VLOOKUP($A25,Inddata_Pakker!$B:$F,2,FALSE)</f>
        <v>49</v>
      </c>
      <c r="D25" s="24">
        <f>IF($B$9&gt;3,0,IF(B25=Stamdata!$A$1,IF(D$9=0,0,1),0)*C25)</f>
        <v>0</v>
      </c>
      <c r="E25" s="21"/>
      <c r="F25" s="25" t="str">
        <f>Inddata_Pakker!$B$35</f>
        <v>Inklusiv</v>
      </c>
      <c r="G25" s="21"/>
      <c r="H25" s="25" t="str">
        <f>Inddata_Pakker!$B$35</f>
        <v>Inklusiv</v>
      </c>
    </row>
    <row r="26" spans="1:13" ht="15.75" thickBot="1" x14ac:dyDescent="0.3">
      <c r="A26" s="9" t="str">
        <f>Inddata_Pakker!B47</f>
        <v>CRM</v>
      </c>
      <c r="B26" s="50" t="s">
        <v>21</v>
      </c>
      <c r="C26" s="23">
        <f>VLOOKUP($A26,Inddata_Pakker!$B:$F,2,FALSE)</f>
        <v>99</v>
      </c>
      <c r="D26" s="24">
        <f>IF($B$9&gt;3,0,IF(B26=Stamdata!$A$1,IF(D$9=0,0,1),0)*C26)</f>
        <v>0</v>
      </c>
      <c r="E26" s="21">
        <f>VLOOKUP($A26,Inddata_Pakker!$B:$F,3,FALSE)</f>
        <v>99</v>
      </c>
      <c r="F26" s="24">
        <f>IF($B$9&gt;12,0,IF(B26=Stamdata!$A$1,1,0)*E26)</f>
        <v>0</v>
      </c>
      <c r="G26" s="21"/>
      <c r="H26" s="25" t="str">
        <f>Inddata_Pakker!$B$35</f>
        <v>Inklusiv</v>
      </c>
    </row>
    <row r="27" spans="1:13" ht="15.75" thickBot="1" x14ac:dyDescent="0.3">
      <c r="A27" s="9" t="str">
        <f>Inddata_Pakker!B8</f>
        <v>Indkøb</v>
      </c>
      <c r="B27" s="29" t="s">
        <v>227</v>
      </c>
      <c r="C27" s="23"/>
      <c r="D27" s="28" t="str">
        <f>Inddata_Pakker!$B$49</f>
        <v>Ikke tilladt</v>
      </c>
      <c r="E27" s="21"/>
      <c r="F27" s="25" t="str">
        <f>Inddata_Pakker!$B$35</f>
        <v>Inklusiv</v>
      </c>
      <c r="G27" s="21"/>
      <c r="H27" s="25" t="str">
        <f>Inddata_Pakker!$B$35</f>
        <v>Inklusiv</v>
      </c>
    </row>
    <row r="28" spans="1:13" ht="15.75" thickBot="1" x14ac:dyDescent="0.3">
      <c r="A28" s="9" t="str">
        <f>Inddata_Pakker!B6</f>
        <v>Logistik</v>
      </c>
      <c r="B28" s="50" t="s">
        <v>21</v>
      </c>
      <c r="C28" s="23"/>
      <c r="D28" s="28" t="str">
        <f>Inddata_Pakker!$B$49</f>
        <v>Ikke tilladt</v>
      </c>
      <c r="E28" s="21">
        <f>VLOOKUP($A28,Inddata_Pakker!$B:$F,3,FALSE)</f>
        <v>149</v>
      </c>
      <c r="F28" s="24">
        <f>IF($B$9&gt;12,0,IF(B28=Stamdata!$A$1,1,0)*E28)</f>
        <v>0</v>
      </c>
      <c r="G28" s="21"/>
      <c r="H28" s="25" t="str">
        <f>Inddata_Pakker!$B$35</f>
        <v>Inklusiv</v>
      </c>
    </row>
    <row r="29" spans="1:13" ht="15.75" thickBot="1" x14ac:dyDescent="0.3">
      <c r="A29" s="9" t="str">
        <f>Inddata_Pakker!B7</f>
        <v>Projekt</v>
      </c>
      <c r="B29" s="50" t="s">
        <v>21</v>
      </c>
      <c r="C29" s="23"/>
      <c r="D29" s="28" t="str">
        <f>Inddata_Pakker!$B$49</f>
        <v>Ikke tilladt</v>
      </c>
      <c r="E29" s="21">
        <f>VLOOKUP($A29,Inddata_Pakker!$B:$F,3,FALSE)</f>
        <v>149</v>
      </c>
      <c r="F29" s="24">
        <f>IF($B$9&gt;12,0,IF(B29=Stamdata!$A$1,1,0)*E29)</f>
        <v>0</v>
      </c>
      <c r="G29" s="21"/>
      <c r="H29" s="25" t="str">
        <f>Inddata_Pakker!$B$35</f>
        <v>Inklusiv</v>
      </c>
    </row>
    <row r="30" spans="1:13" ht="15.75" thickBot="1" x14ac:dyDescent="0.3">
      <c r="A30" s="9" t="str">
        <f>Inddata_Pakker!B17</f>
        <v>Produktion</v>
      </c>
      <c r="B30" s="50" t="s">
        <v>21</v>
      </c>
      <c r="C30" s="23"/>
      <c r="D30" s="28" t="str">
        <f>Inddata_Pakker!$B$49</f>
        <v>Ikke tilladt</v>
      </c>
      <c r="E30" s="21">
        <f>VLOOKUP($A30,Inddata_Pakker!$B:$F,3,FALSE)</f>
        <v>149</v>
      </c>
      <c r="F30" s="24">
        <f>IF($B$9&gt;12,0,IF(B30=Stamdata!$A$1,1,0)*E30)</f>
        <v>0</v>
      </c>
      <c r="G30" s="21"/>
      <c r="H30" s="25" t="str">
        <f>Inddata_Pakker!$B$35</f>
        <v>Inklusiv</v>
      </c>
    </row>
    <row r="31" spans="1:13" hidden="1" x14ac:dyDescent="0.25">
      <c r="A31" s="9" t="str">
        <f>Inddata_Pakker!B22</f>
        <v>Ekstra 500.000 finansposter pr år</v>
      </c>
      <c r="B31" s="30">
        <v>0</v>
      </c>
      <c r="C31" s="23">
        <f>VLOOKUP($A31,Inddata_Pakker!$B:$F,2,FALSE)</f>
        <v>499</v>
      </c>
      <c r="D31" s="24">
        <f>IF($B$9&gt;3,0,IF(D$9=0,0,B31*C31))</f>
        <v>0</v>
      </c>
      <c r="E31" s="21">
        <f>VLOOKUP($A31,Inddata_Pakker!$B:$F,2,FALSE)</f>
        <v>499</v>
      </c>
      <c r="F31" s="24">
        <f>IF($B$9&gt;12,0,B31*E31)</f>
        <v>0</v>
      </c>
      <c r="G31" s="21">
        <f>VLOOKUP($A31,Inddata_Pakker!$B:$F,4,FALSE)</f>
        <v>499</v>
      </c>
      <c r="H31" s="24">
        <f>IF($B$9&lt;8,0,$B31*G31)</f>
        <v>0</v>
      </c>
    </row>
    <row r="32" spans="1:13" x14ac:dyDescent="0.25">
      <c r="A32" s="22" t="str">
        <f>Inddata_Pakker!B58</f>
        <v>API adgange</v>
      </c>
      <c r="B32" s="26"/>
      <c r="C32" s="20"/>
      <c r="D32" s="21"/>
      <c r="E32" s="21"/>
      <c r="F32" s="21"/>
      <c r="G32" s="21"/>
      <c r="H32" s="21"/>
    </row>
    <row r="33" spans="1:13" ht="15.75" thickBot="1" x14ac:dyDescent="0.3">
      <c r="A33" s="9" t="str">
        <f>Inddata_Pakker!B54</f>
        <v>Lønsystemer</v>
      </c>
      <c r="C33" s="12"/>
      <c r="D33" s="25" t="str">
        <f>Inddata_Pakker!$B$35</f>
        <v>Inklusiv</v>
      </c>
      <c r="E33" s="13"/>
      <c r="F33" s="25" t="str">
        <f>Inddata_Pakker!$B$35</f>
        <v>Inklusiv</v>
      </c>
      <c r="G33" s="13"/>
      <c r="H33" s="25" t="str">
        <f>Inddata_Pakker!$B$35</f>
        <v>Inklusiv</v>
      </c>
      <c r="M33" s="11"/>
    </row>
    <row r="34" spans="1:13" ht="15.75" thickBot="1" x14ac:dyDescent="0.3">
      <c r="A34" s="9" t="str">
        <f>Inddata_Pakker!B15</f>
        <v>WebShop - kan kun skrive til Uniconta</v>
      </c>
      <c r="B34" s="50" t="s">
        <v>21</v>
      </c>
      <c r="C34" s="23">
        <f>VLOOKUP($A34,Inddata_Pakker!$B:$F,2,FALSE)</f>
        <v>198</v>
      </c>
      <c r="D34" s="24">
        <f>IF($B$9&gt;3,0,IF(B34=Stamdata!$A$1,IF(D$9=0,0,1),0)*C34)</f>
        <v>0</v>
      </c>
      <c r="E34" s="21">
        <f>VLOOKUP($A34,Inddata_Pakker!$B:$F,3,FALSE)</f>
        <v>298</v>
      </c>
      <c r="F34" s="24">
        <f>IF($B$9&gt;12,0,IF(B34=Stamdata!$A$1,1,0)*E34)</f>
        <v>0</v>
      </c>
      <c r="G34" s="21">
        <f>VLOOKUP($A34,Inddata_Pakker!$B:$F,4,FALSE)</f>
        <v>398</v>
      </c>
      <c r="H34" s="24">
        <f>IF($B$9&lt;8,0,IF(B34=Stamdata!$A$1,1,0)*G34)</f>
        <v>0</v>
      </c>
    </row>
    <row r="35" spans="1:13" ht="15.75" thickBot="1" x14ac:dyDescent="0.3">
      <c r="A35" s="9" t="str">
        <f>Inddata_Pakker!B18</f>
        <v>WebShop</v>
      </c>
      <c r="B35" s="50" t="s">
        <v>21</v>
      </c>
      <c r="C35" s="23">
        <f>VLOOKUP($A35,Inddata_Pakker!$B:$F,2,FALSE)</f>
        <v>298</v>
      </c>
      <c r="D35" s="24">
        <f>IF($B$9&gt;3,0,IF(B35=Stamdata!$A$1,IF('Uniconta prisberegner'!$B$39=0,1,0),0)*C35)</f>
        <v>0</v>
      </c>
      <c r="E35" s="21">
        <f>VLOOKUP($A35,Inddata_Pakker!$B:$F,3,FALSE)</f>
        <v>398</v>
      </c>
      <c r="F35" s="24">
        <f>IF($B$9&gt;12,0,IF(B35=Stamdata!$A$1,1,0)*E35)</f>
        <v>0</v>
      </c>
      <c r="G35" s="21">
        <f>VLOOKUP($A35,Inddata_Pakker!$B:$F,4,FALSE)</f>
        <v>498</v>
      </c>
      <c r="H35" s="24">
        <f>IF($B$9&lt;8,0,IF(B35=Stamdata!$A$1,1,0)*G35)</f>
        <v>0</v>
      </c>
    </row>
    <row r="36" spans="1:13" ht="15.75" thickBot="1" x14ac:dyDescent="0.3">
      <c r="A36" s="9" t="str">
        <f>Inddata_Pakker!B23</f>
        <v>Device</v>
      </c>
      <c r="B36" s="49">
        <v>0</v>
      </c>
      <c r="C36" s="23">
        <f>VLOOKUP($A36,Inddata_Pakker!$B:$F,2,FALSE)+C9</f>
        <v>139</v>
      </c>
      <c r="D36" s="24">
        <f>IF($B$9&gt;3,0,IF(D$9=0,0,IF(B36=0,0,C36+($B36-1)*40)))</f>
        <v>0</v>
      </c>
      <c r="E36" s="21">
        <f>VLOOKUP($A36,Inddata_Pakker!$B:$F,3,FALSE)+E9</f>
        <v>239</v>
      </c>
      <c r="F36" s="24">
        <f>IF($B$9&gt;12,0,IF(B36=0,0,E36+($B36-1)*40))</f>
        <v>0</v>
      </c>
      <c r="G36" s="21">
        <f>VLOOKUP($A36,Inddata_Pakker!$B:$F,4,FALSE)+G9</f>
        <v>339</v>
      </c>
      <c r="H36" s="24">
        <f>IF($B$9&lt;8,0,IF(B36=0,0,G36+($B36-1)*40))</f>
        <v>0</v>
      </c>
    </row>
    <row r="37" spans="1:13" ht="15.75" thickBot="1" x14ac:dyDescent="0.3">
      <c r="A37" s="9" t="str">
        <f>Inddata_Pakker!B24</f>
        <v>Medarbejder</v>
      </c>
      <c r="B37" s="49">
        <v>0</v>
      </c>
      <c r="C37" s="23">
        <f>VLOOKUP($A37,Inddata_Pakker!$B:$F,2,FALSE)+C9</f>
        <v>109</v>
      </c>
      <c r="D37" s="24">
        <f>IF($B$9&gt;3,0,IF(D$9=0,0,IF(B37=0,0,C37+($B37-1)*10)))</f>
        <v>0</v>
      </c>
      <c r="E37" s="21">
        <f>VLOOKUP($A37,Inddata_Pakker!$B:$F,3,FALSE)+E9</f>
        <v>209</v>
      </c>
      <c r="F37" s="24">
        <f>IF($B$9&gt;12,0,IF(B37=0,0,E37+($B37-1)*10))</f>
        <v>0</v>
      </c>
      <c r="G37" s="21">
        <f>VLOOKUP($A37,Inddata_Pakker!$B:$F,4,FALSE)+G9</f>
        <v>309</v>
      </c>
      <c r="H37" s="24">
        <f>IF($B$9&lt;8,0,IF(B37=0,0,G37+($B37-1)*10))</f>
        <v>0</v>
      </c>
    </row>
    <row r="38" spans="1:13" x14ac:dyDescent="0.25">
      <c r="A38" s="18"/>
      <c r="B38" s="26"/>
      <c r="C38" s="20"/>
      <c r="D38" s="21"/>
      <c r="E38" s="21"/>
      <c r="F38" s="21"/>
      <c r="G38" s="21"/>
      <c r="H38" s="21"/>
    </row>
    <row r="39" spans="1:13" x14ac:dyDescent="0.25">
      <c r="A39" s="12" t="str">
        <f>Inddata_Pakker!B59</f>
        <v>Total pr måned</v>
      </c>
      <c r="B39" s="31">
        <f>IF('Uniconta prisberegner'!$B$28=Stamdata!A2,IF('Uniconta prisberegner'!$B$29=Stamdata!A2,IF('Uniconta prisberegner'!$B$27=Stamdata!A2,IF('Uniconta prisberegner'!$B$30=Stamdata!A2,0,1),1),1),1)</f>
        <v>0</v>
      </c>
      <c r="C39" s="20"/>
      <c r="D39" s="32">
        <f>SUM(D9:D37)</f>
        <v>99</v>
      </c>
      <c r="E39" s="21"/>
      <c r="F39" s="32">
        <f>SUM(F9:F37)</f>
        <v>199</v>
      </c>
      <c r="G39" s="21"/>
      <c r="H39" s="32">
        <f>SUM(H9:H37)</f>
        <v>0</v>
      </c>
    </row>
    <row r="40" spans="1:13" x14ac:dyDescent="0.25">
      <c r="A40" s="12" t="str">
        <f>Inddata_Pakker!B60</f>
        <v>Total pr år</v>
      </c>
      <c r="B40" s="31">
        <f>IF('Uniconta prisberegner'!$B$28=Stamdata!A3,IF('Uniconta prisberegner'!$B$29=Stamdata!A3,IF('Uniconta prisberegner'!$B$27=Stamdata!A3,IF('Uniconta prisberegner'!$B$30=Stamdata!A3,0,1),1),1),1)</f>
        <v>1</v>
      </c>
      <c r="C40" s="20"/>
      <c r="D40" s="33">
        <f>D39*12</f>
        <v>1188</v>
      </c>
      <c r="E40" s="21"/>
      <c r="F40" s="33">
        <f>F39*12</f>
        <v>2388</v>
      </c>
      <c r="G40" s="21"/>
      <c r="H40" s="33">
        <f>H39*12</f>
        <v>0</v>
      </c>
    </row>
    <row r="41" spans="1:13" x14ac:dyDescent="0.25">
      <c r="A41" s="18"/>
      <c r="B41" s="26"/>
      <c r="C41" s="20"/>
      <c r="D41" s="21"/>
      <c r="E41" s="21"/>
      <c r="F41" s="21"/>
      <c r="G41" s="21"/>
      <c r="H41" s="21"/>
    </row>
    <row r="42" spans="1:13" ht="15.75" thickBot="1" x14ac:dyDescent="0.3">
      <c r="A42" s="22" t="str">
        <f>Inddata_Pakker!B69</f>
        <v>Rabatter tilbudt af 1itservice</v>
      </c>
      <c r="B42" s="26"/>
      <c r="C42" s="20"/>
      <c r="D42" s="21"/>
      <c r="E42" s="21"/>
      <c r="F42" s="21"/>
      <c r="G42" s="21"/>
      <c r="H42" s="21"/>
    </row>
    <row r="43" spans="1:13" ht="15.75" thickBot="1" x14ac:dyDescent="0.3">
      <c r="A43" s="12" t="str">
        <f>Inddata_Pakker!B67</f>
        <v>Er abonnementet tegnet igennem 1itservice?</v>
      </c>
      <c r="B43" s="50" t="s">
        <v>20</v>
      </c>
      <c r="C43" s="34">
        <v>-0.05</v>
      </c>
      <c r="D43" s="35">
        <f>ROUND(IF($B43=Stamdata!$A$1,$C$43*D$40,0),0)</f>
        <v>-59</v>
      </c>
      <c r="E43" s="21"/>
      <c r="F43" s="35">
        <f>ROUND(IF($B43=Stamdata!$A$1,$C$43*F$40,0),0)</f>
        <v>-119</v>
      </c>
      <c r="G43" s="21"/>
      <c r="H43" s="35">
        <f>ROUND(IF($B43=Stamdata!$A$1,$C$43*H$40,0),0)</f>
        <v>0</v>
      </c>
    </row>
    <row r="44" spans="1:13" ht="28.5" customHeight="1" thickBot="1" x14ac:dyDescent="0.3">
      <c r="A44" s="52" t="str">
        <f>Inddata_Pakker!B68</f>
        <v>Har 1itservice modtaget betaling for andet end abonnementsfakturaer gennem de foregående 6 måneder?</v>
      </c>
      <c r="B44" s="51" t="s">
        <v>20</v>
      </c>
      <c r="C44" s="36">
        <v>-0.05</v>
      </c>
      <c r="D44" s="35">
        <f>ROUND(IF($B44=Stamdata!$A$1,$C$43*D$40,0),0)</f>
        <v>-59</v>
      </c>
      <c r="E44" s="37"/>
      <c r="F44" s="35">
        <f>ROUND(IF($B44=Stamdata!$A$1,$C$43*F$40,0),0)</f>
        <v>-119</v>
      </c>
      <c r="G44" s="21"/>
      <c r="H44" s="35">
        <f>ROUND(IF($B44=Stamdata!$A$1,$C$43*H$40,0),0)</f>
        <v>0</v>
      </c>
    </row>
    <row r="45" spans="1:13" x14ac:dyDescent="0.25">
      <c r="A45" s="12" t="str">
        <f>Inddata_Pakker!B70</f>
        <v>I alt pr år</v>
      </c>
      <c r="B45" s="26"/>
      <c r="C45" s="20"/>
      <c r="D45" s="38">
        <f>SUM(D40:D44)</f>
        <v>1070</v>
      </c>
      <c r="E45" s="21"/>
      <c r="F45" s="38">
        <f>SUM(F40:F44)</f>
        <v>2150</v>
      </c>
      <c r="G45" s="21"/>
      <c r="H45" s="38">
        <f>SUM(H40:H44)</f>
        <v>0</v>
      </c>
    </row>
    <row r="46" spans="1:13" ht="15" customHeight="1" x14ac:dyDescent="0.25">
      <c r="C46" s="58" t="str">
        <f>Inddata_Pakker!B61</f>
        <v>Alle beløb er angivet ex. moms</v>
      </c>
      <c r="D46" s="59"/>
      <c r="E46" s="59"/>
      <c r="F46" s="59"/>
      <c r="G46" s="59"/>
      <c r="H46" s="59"/>
    </row>
    <row r="47" spans="1:13" x14ac:dyDescent="0.25">
      <c r="A47" s="18"/>
      <c r="B47" s="26"/>
      <c r="C47" s="60" t="str">
        <f>Inddata_Pakker!B62</f>
        <v>Der tages forbehold for evt. trykfejl</v>
      </c>
      <c r="D47" s="60"/>
      <c r="E47" s="60"/>
      <c r="F47" s="60"/>
      <c r="G47" s="60"/>
      <c r="H47" s="60"/>
    </row>
    <row r="48" spans="1:13" ht="11.25" hidden="1" customHeight="1" x14ac:dyDescent="0.25">
      <c r="A48" s="39" t="str">
        <f>Inddata_Pakker!B61</f>
        <v>Alle beløb er angivet ex. moms</v>
      </c>
      <c r="B48" s="26"/>
      <c r="C48" s="20"/>
      <c r="D48" s="21"/>
      <c r="E48" s="21"/>
      <c r="F48" s="21"/>
      <c r="G48" s="21"/>
      <c r="H48" s="21"/>
    </row>
    <row r="49" spans="1:10" ht="11.25" hidden="1" customHeight="1" x14ac:dyDescent="0.25">
      <c r="A49" s="39" t="str">
        <f>Inddata_Pakker!B62</f>
        <v>Der tages forbehold for evt. trykfejl</v>
      </c>
      <c r="B49" s="26"/>
      <c r="C49" s="20"/>
      <c r="D49" s="21"/>
      <c r="E49" s="21"/>
      <c r="F49" s="21"/>
      <c r="G49" s="21"/>
      <c r="H49" s="21"/>
    </row>
    <row r="50" spans="1:10" hidden="1" x14ac:dyDescent="0.25">
      <c r="A50" s="18"/>
      <c r="B50" s="26"/>
      <c r="C50" s="20"/>
      <c r="D50" s="21"/>
      <c r="E50" s="21"/>
      <c r="F50" s="21"/>
      <c r="G50" s="21"/>
      <c r="H50" s="21"/>
    </row>
    <row r="51" spans="1:10" hidden="1" x14ac:dyDescent="0.25">
      <c r="A51" s="18"/>
      <c r="B51" s="26"/>
      <c r="C51" s="20"/>
      <c r="D51" s="21"/>
      <c r="E51" s="21"/>
      <c r="F51" s="21"/>
      <c r="G51" s="21"/>
      <c r="H51" s="21"/>
    </row>
    <row r="52" spans="1:10" s="12" customFormat="1" hidden="1" x14ac:dyDescent="0.25">
      <c r="A52" s="18"/>
      <c r="B52" s="40"/>
      <c r="C52" s="40"/>
      <c r="D52" s="41">
        <f>SUM(D36:D37)</f>
        <v>0</v>
      </c>
      <c r="E52" s="21"/>
      <c r="F52" s="41">
        <f>SUM(F36:F37)</f>
        <v>0</v>
      </c>
      <c r="G52" s="21"/>
      <c r="H52" s="41">
        <f>SUM(H36:H37)</f>
        <v>0</v>
      </c>
    </row>
    <row r="53" spans="1:10" s="12" customFormat="1" hidden="1" x14ac:dyDescent="0.25">
      <c r="A53" s="18"/>
      <c r="B53" s="40"/>
      <c r="C53" s="40"/>
      <c r="D53" s="21"/>
      <c r="E53" s="21"/>
      <c r="F53" s="21"/>
      <c r="G53" s="21"/>
      <c r="H53" s="21"/>
    </row>
    <row r="54" spans="1:10" s="12" customFormat="1" hidden="1" x14ac:dyDescent="0.25">
      <c r="A54" s="18" t="s">
        <v>117</v>
      </c>
      <c r="B54" s="40"/>
      <c r="C54" s="40"/>
      <c r="D54" s="21"/>
      <c r="E54" s="21"/>
      <c r="F54" s="42"/>
      <c r="G54" s="21"/>
      <c r="H54" s="42"/>
    </row>
    <row r="55" spans="1:10" s="12" customFormat="1" hidden="1" x14ac:dyDescent="0.25">
      <c r="A55" s="18" t="s">
        <v>109</v>
      </c>
      <c r="B55" s="40"/>
      <c r="C55" s="40"/>
      <c r="D55" s="21"/>
      <c r="E55" s="21"/>
      <c r="F55" s="42">
        <v>0</v>
      </c>
      <c r="G55" s="21"/>
      <c r="H55" s="42">
        <v>0</v>
      </c>
    </row>
    <row r="56" spans="1:10" s="12" customFormat="1" hidden="1" x14ac:dyDescent="0.25">
      <c r="A56" s="18" t="s">
        <v>110</v>
      </c>
      <c r="B56" s="40"/>
      <c r="C56" s="40"/>
      <c r="D56" s="21"/>
      <c r="E56" s="21"/>
      <c r="F56" s="42">
        <v>0</v>
      </c>
      <c r="G56" s="21"/>
      <c r="H56" s="42">
        <v>0</v>
      </c>
    </row>
    <row r="57" spans="1:10" s="12" customFormat="1" hidden="1" x14ac:dyDescent="0.25">
      <c r="A57" s="43" t="str">
        <f>VLOOKUP(3,Sprog!$A:$H,VLOOKUP(Inddata_Pakker!$B$2,Stamdata!$D:$E,2,FALSE),FALSE)</f>
        <v>Slutkunder priser. Revisoradgang er gratis</v>
      </c>
      <c r="B57" s="40"/>
      <c r="C57" s="44"/>
      <c r="D57" s="21"/>
      <c r="E57" s="45"/>
      <c r="F57" s="46"/>
      <c r="G57" s="46"/>
      <c r="H57" s="46"/>
      <c r="J57" s="9"/>
    </row>
    <row r="58" spans="1:10" hidden="1" x14ac:dyDescent="0.25">
      <c r="A58" s="18"/>
      <c r="C58" s="47"/>
      <c r="D58" s="48">
        <f>D39+D52</f>
        <v>99</v>
      </c>
      <c r="E58" s="45"/>
      <c r="F58" s="48">
        <f>F39+F52</f>
        <v>199</v>
      </c>
      <c r="G58" s="45"/>
      <c r="H58" s="48">
        <f>H39+H52</f>
        <v>0</v>
      </c>
    </row>
    <row r="59" spans="1:10" hidden="1" x14ac:dyDescent="0.25">
      <c r="A59" s="18"/>
      <c r="B59" s="18"/>
      <c r="C59" s="18"/>
    </row>
    <row r="60" spans="1:10" ht="15" hidden="1" customHeight="1" x14ac:dyDescent="0.25">
      <c r="A60" s="18"/>
      <c r="B60" s="18"/>
      <c r="C60" s="18"/>
    </row>
    <row r="61" spans="1:10" ht="15" hidden="1" customHeight="1" x14ac:dyDescent="0.25">
      <c r="A61" s="18"/>
      <c r="B61" s="18"/>
      <c r="C61" s="18"/>
    </row>
    <row r="62" spans="1:10" ht="15" hidden="1" customHeight="1" x14ac:dyDescent="0.25">
      <c r="A62" s="18"/>
      <c r="B62" s="18"/>
      <c r="C62" s="18"/>
    </row>
    <row r="63" spans="1:10" ht="15" hidden="1" customHeight="1" x14ac:dyDescent="0.25">
      <c r="A63" s="18"/>
      <c r="B63" s="18"/>
      <c r="C63" s="18"/>
    </row>
    <row r="64" spans="1:10" ht="15" hidden="1" customHeight="1" x14ac:dyDescent="0.25">
      <c r="A64" s="18"/>
      <c r="B64" s="18"/>
      <c r="C64" s="18"/>
    </row>
    <row r="65" spans="1:3" ht="15" hidden="1" customHeight="1" x14ac:dyDescent="0.25">
      <c r="A65" s="18"/>
      <c r="B65" s="18"/>
      <c r="C65" s="18"/>
    </row>
    <row r="66" spans="1:3" ht="15" hidden="1" customHeight="1" x14ac:dyDescent="0.25">
      <c r="A66" s="18"/>
      <c r="B66" s="18"/>
      <c r="C66" s="18"/>
    </row>
    <row r="67" spans="1:3" ht="15" hidden="1" customHeight="1" x14ac:dyDescent="0.25">
      <c r="A67" s="18"/>
      <c r="B67" s="18"/>
      <c r="C67" s="18"/>
    </row>
    <row r="68" spans="1:3" ht="15" hidden="1" customHeight="1" x14ac:dyDescent="0.25">
      <c r="A68" s="18"/>
      <c r="B68" s="18"/>
      <c r="C68" s="18"/>
    </row>
    <row r="69" spans="1:3" ht="15" hidden="1" customHeight="1" x14ac:dyDescent="0.25">
      <c r="A69" s="18"/>
      <c r="B69" s="18"/>
      <c r="C69" s="18"/>
    </row>
    <row r="70" spans="1:3" ht="15" hidden="1" customHeight="1" x14ac:dyDescent="0.25">
      <c r="A70" s="18"/>
      <c r="B70" s="18"/>
      <c r="C70" s="18"/>
    </row>
    <row r="71" spans="1:3" ht="15" hidden="1" customHeight="1" x14ac:dyDescent="0.25">
      <c r="A71" s="18"/>
      <c r="B71" s="18"/>
      <c r="C71" s="18"/>
    </row>
    <row r="72" spans="1:3" ht="15" hidden="1" customHeight="1" x14ac:dyDescent="0.25">
      <c r="A72" s="18"/>
      <c r="B72" s="18"/>
      <c r="C72" s="18"/>
    </row>
    <row r="73" spans="1:3" ht="15" hidden="1" customHeight="1" x14ac:dyDescent="0.25">
      <c r="A73" s="18"/>
      <c r="B73" s="18"/>
      <c r="C73" s="18"/>
    </row>
    <row r="74" spans="1:3" ht="15" hidden="1" customHeight="1" x14ac:dyDescent="0.25">
      <c r="A74" s="18"/>
      <c r="B74" s="18"/>
      <c r="C74" s="18"/>
    </row>
    <row r="75" spans="1:3" ht="15" hidden="1" customHeight="1" x14ac:dyDescent="0.25">
      <c r="A75" s="18"/>
      <c r="B75" s="18"/>
      <c r="C75" s="18"/>
    </row>
    <row r="76" spans="1:3" ht="15" hidden="1" customHeight="1" x14ac:dyDescent="0.25">
      <c r="A76" s="18"/>
      <c r="B76" s="18"/>
      <c r="C76" s="18"/>
    </row>
    <row r="77" spans="1:3" ht="15" hidden="1" customHeight="1" x14ac:dyDescent="0.25">
      <c r="A77" s="18"/>
      <c r="B77" s="18"/>
      <c r="C77" s="18"/>
    </row>
    <row r="78" spans="1:3" ht="15" hidden="1" customHeight="1" x14ac:dyDescent="0.25">
      <c r="A78" s="18"/>
      <c r="B78" s="18"/>
      <c r="C78" s="18"/>
    </row>
    <row r="79" spans="1:3" ht="15" hidden="1" customHeight="1" x14ac:dyDescent="0.25">
      <c r="A79" s="18"/>
      <c r="B79" s="18"/>
      <c r="C79" s="18"/>
    </row>
    <row r="80" spans="1:3" ht="15" hidden="1" customHeight="1" x14ac:dyDescent="0.25">
      <c r="A80" s="18"/>
      <c r="B80" s="18"/>
      <c r="C80" s="18"/>
    </row>
    <row r="81" spans="1:3" ht="15" hidden="1" customHeight="1" x14ac:dyDescent="0.25">
      <c r="A81" s="18"/>
      <c r="B81" s="18"/>
      <c r="C81" s="18"/>
    </row>
    <row r="82" spans="1:3" ht="15" hidden="1" customHeight="1" x14ac:dyDescent="0.25">
      <c r="A82" s="18"/>
      <c r="B82" s="18"/>
      <c r="C82" s="18"/>
    </row>
    <row r="83" spans="1:3" ht="15" hidden="1" customHeight="1" x14ac:dyDescent="0.25">
      <c r="A83" s="18"/>
      <c r="B83" s="18"/>
      <c r="C83" s="18"/>
    </row>
    <row r="84" spans="1:3" ht="15" hidden="1" customHeight="1" x14ac:dyDescent="0.25">
      <c r="A84" s="18"/>
      <c r="B84" s="18"/>
      <c r="C84" s="18"/>
    </row>
    <row r="85" spans="1:3" ht="15" hidden="1" customHeight="1" x14ac:dyDescent="0.25">
      <c r="A85" s="18"/>
      <c r="B85" s="18"/>
      <c r="C85" s="18"/>
    </row>
    <row r="86" spans="1:3" ht="15" hidden="1" customHeight="1" x14ac:dyDescent="0.25">
      <c r="A86" s="18"/>
      <c r="B86" s="18"/>
      <c r="C86" s="18"/>
    </row>
    <row r="87" spans="1:3" ht="15" hidden="1" customHeight="1" x14ac:dyDescent="0.25">
      <c r="A87" s="18"/>
      <c r="B87" s="18"/>
      <c r="C87" s="18"/>
    </row>
    <row r="88" spans="1:3" ht="15" hidden="1" customHeight="1" x14ac:dyDescent="0.25">
      <c r="A88" s="18"/>
      <c r="B88" s="18"/>
      <c r="C88" s="18"/>
    </row>
    <row r="89" spans="1:3" ht="15" hidden="1" customHeight="1" x14ac:dyDescent="0.25">
      <c r="A89" s="18"/>
      <c r="B89" s="18"/>
      <c r="C89" s="18"/>
    </row>
    <row r="90" spans="1:3" ht="15" hidden="1" customHeight="1" x14ac:dyDescent="0.25">
      <c r="A90" s="18"/>
      <c r="B90" s="18"/>
      <c r="C90" s="18"/>
    </row>
    <row r="91" spans="1:3" ht="15" hidden="1" customHeight="1" x14ac:dyDescent="0.25">
      <c r="A91" s="18"/>
      <c r="B91" s="18"/>
      <c r="C91" s="18"/>
    </row>
    <row r="92" spans="1:3" ht="15" hidden="1" customHeight="1" x14ac:dyDescent="0.25"/>
    <row r="93" spans="1:3" ht="15" hidden="1" customHeight="1" x14ac:dyDescent="0.25"/>
    <row r="94" spans="1:3" ht="15" hidden="1" customHeight="1" x14ac:dyDescent="0.25"/>
    <row r="95" spans="1:3" ht="15" hidden="1" customHeight="1" x14ac:dyDescent="0.25"/>
    <row r="96" spans="1:3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</sheetData>
  <sheetProtection algorithmName="SHA-512" hashValue="NCjzHjbX/8iXfY1cI3C+ieFrXi8Bqbn+xkHITSbgBhF0lrQSsiCh2lFBG6AazuZxwzMIaKtXMfMj281L73y2WA==" saltValue="AqmO+y8bYeCXZisTizJDgQ==" spinCount="100000" sheet="1" selectLockedCells="1"/>
  <mergeCells count="3">
    <mergeCell ref="A2:H2"/>
    <mergeCell ref="C46:H46"/>
    <mergeCell ref="C47:H47"/>
  </mergeCells>
  <dataValidations count="4">
    <dataValidation type="list" allowBlank="1" showInputMessage="1" showErrorMessage="1" sqref="B52:B56 B33:B35 B43:B44 B25:B26 B28:B30" xr:uid="{00000000-0002-0000-0000-000000000000}">
      <formula1>Y_N</formula1>
    </dataValidation>
    <dataValidation type="list" allowBlank="1" showInputMessage="1" showErrorMessage="1" sqref="E1 C8" xr:uid="{00000000-0002-0000-0000-000001000000}">
      <formula1>Language</formula1>
    </dataValidation>
    <dataValidation type="whole" operator="greaterThanOrEqual" allowBlank="1" showErrorMessage="1" errorTitle="Minimum" error="Antallet kan ikke være mindre end 0" promptTitle="Minimum" prompt="Mindste antal er 0" sqref="B13:B14 B16:B18 B36:B37" xr:uid="{5547444F-25E7-430E-B59C-A0C470D8875C}">
      <formula1>0</formula1>
    </dataValidation>
    <dataValidation type="whole" operator="greaterThanOrEqual" allowBlank="1" showErrorMessage="1" errorTitle="Minimum" error="Antallet kan ikke være mindre end 1" promptTitle="Minimum" prompt="For at starte et abonnement er mindste antal 1" sqref="B9" xr:uid="{46C621BC-E68D-46DC-AF00-E7D0C0D1DFF5}">
      <formula1>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I76"/>
  <sheetViews>
    <sheetView workbookViewId="0"/>
  </sheetViews>
  <sheetFormatPr defaultRowHeight="15" x14ac:dyDescent="0.25"/>
  <cols>
    <col min="2" max="2" width="30.5703125" bestFit="1" customWidth="1"/>
    <col min="3" max="5" width="13.140625" customWidth="1"/>
    <col min="7" max="9" width="13.140625" customWidth="1"/>
  </cols>
  <sheetData>
    <row r="1" spans="1:9" ht="15.75" x14ac:dyDescent="0.25">
      <c r="B1" s="4" t="s">
        <v>202</v>
      </c>
      <c r="C1" t="str">
        <f>VLOOKUP(87,Sprog!$A:$H,VLOOKUP(Inddata_Pakker!$B$2,Stamdata!$D:$E,2,FALSE),FALSE)</f>
        <v>UC_Standard</v>
      </c>
      <c r="D1" t="str">
        <f>VLOOKUP(88,Sprog!$A:$H,VLOOKUP(Inddata_Pakker!$B$2,Stamdata!$D:$E,2,FALSE),FALSE)</f>
        <v>UC_Business</v>
      </c>
      <c r="E1" t="str">
        <f>VLOOKUP(89,Sprog!$A:$H,VLOOKUP(Inddata_Pakker!$B$2,Stamdata!$D:$E,2,FALSE),FALSE)</f>
        <v>UC_Entreprise</v>
      </c>
      <c r="G1" t="str">
        <f>VLOOKUP(87,Sprog!$A:$H,VLOOKUP(Inddata_Pakker!$B$2,Stamdata!$D:$E,2,FALSE),FALSE)</f>
        <v>UC_Standard</v>
      </c>
      <c r="H1" t="str">
        <f>VLOOKUP(88,Sprog!$A:$H,VLOOKUP(Inddata_Pakker!$B$2,Stamdata!$D:$E,2,FALSE),FALSE)</f>
        <v>UC_Business</v>
      </c>
      <c r="I1" t="str">
        <f>VLOOKUP(89,Sprog!$A:$H,VLOOKUP(Inddata_Pakker!$B$2,Stamdata!$D:$E,2,FALSE),FALSE)</f>
        <v>UC_Entreprise</v>
      </c>
    </row>
    <row r="2" spans="1:9" x14ac:dyDescent="0.25">
      <c r="B2" s="8" t="s">
        <v>33</v>
      </c>
      <c r="C2" s="1" t="str">
        <f>VLOOKUP(86,Sprog!$A:$H,VLOOKUP(Inddata_Pakker!$B$2,Stamdata!$D:$E,2,FALSE),FALSE)</f>
        <v>Kr / md</v>
      </c>
      <c r="D2" s="1" t="str">
        <f>VLOOKUP(86,Sprog!$A:$H,VLOOKUP(Inddata_Pakker!$B$2,Stamdata!$D:$E,2,FALSE),FALSE)</f>
        <v>Kr / md</v>
      </c>
      <c r="E2" s="1" t="str">
        <f>VLOOKUP(86,Sprog!$A:$H,VLOOKUP(Inddata_Pakker!$B$2,Stamdata!$D:$E,2,FALSE),FALSE)</f>
        <v>Kr / md</v>
      </c>
      <c r="G2" s="1" t="str">
        <f>VLOOKUP(86,Sprog!$A:$H,VLOOKUP(Inddata_Pakker!$B$2,Stamdata!$D:$E,2,FALSE),FALSE)</f>
        <v>Kr / md</v>
      </c>
      <c r="H2" s="1" t="str">
        <f>VLOOKUP(86,Sprog!$A:$H,VLOOKUP(Inddata_Pakker!$B$2,Stamdata!$D:$E,2,FALSE),FALSE)</f>
        <v>Kr / md</v>
      </c>
      <c r="I2" s="1" t="str">
        <f>VLOOKUP(86,Sprog!$A:$H,VLOOKUP(Inddata_Pakker!$B$2,Stamdata!$D:$E,2,FALSE),FALSE)</f>
        <v>Kr / md</v>
      </c>
    </row>
    <row r="3" spans="1:9" x14ac:dyDescent="0.25">
      <c r="A3">
        <v>114</v>
      </c>
      <c r="B3" t="str">
        <f>VLOOKUP(A3,Sprog!$A:$H,VLOOKUP(Inddata_Pakker!$B$2,Stamdata!$D:$E,2,FALSE),FALSE)</f>
        <v>Direkte Uniconta brugere</v>
      </c>
      <c r="C3" s="3">
        <f>G3/VLOOKUP(Inddata_Pakker!$B$2,Stamdata!$D:$F,3,FALSE)</f>
        <v>99</v>
      </c>
      <c r="D3" s="3">
        <f>H3/VLOOKUP(Inddata_Pakker!$B$2,Stamdata!$D:$F,3,FALSE)</f>
        <v>199</v>
      </c>
      <c r="E3" s="3">
        <f>I3/VLOOKUP(Inddata_Pakker!$B$2,Stamdata!$D:$F,3,FALSE)</f>
        <v>299</v>
      </c>
      <c r="G3" s="3">
        <v>99</v>
      </c>
      <c r="H3" s="3">
        <v>199</v>
      </c>
      <c r="I3" s="3">
        <v>299</v>
      </c>
    </row>
    <row r="4" spans="1:9" x14ac:dyDescent="0.25">
      <c r="A4">
        <v>52</v>
      </c>
      <c r="B4" t="str">
        <f>VLOOKUP(A4,Sprog!$A:$H,VLOOKUP(Inddata_Pakker!$B$2,Stamdata!$D:$E,2,FALSE),FALSE)</f>
        <v>Finans, debitor, fakturering, en bruger og første regnskab</v>
      </c>
      <c r="C4" s="3">
        <f>G4/VLOOKUP(Inddata_Pakker!$B$2,Stamdata!$D:$F,3,FALSE)</f>
        <v>0</v>
      </c>
      <c r="D4" s="3">
        <f>H4/VLOOKUP(Inddata_Pakker!$B$2,Stamdata!$D:$F,3,FALSE)</f>
        <v>0</v>
      </c>
      <c r="E4" s="3">
        <f>I4/VLOOKUP(Inddata_Pakker!$B$2,Stamdata!$D:$F,3,FALSE)</f>
        <v>0</v>
      </c>
      <c r="G4" s="3"/>
      <c r="H4" s="3"/>
      <c r="I4" s="3"/>
    </row>
    <row r="5" spans="1:9" x14ac:dyDescent="0.25">
      <c r="A5">
        <v>60</v>
      </c>
      <c r="B5" t="str">
        <f>VLOOKUP(A5,Sprog!$A:$H,VLOOKUP(Inddata_Pakker!$B$2,Stamdata!$D:$E,2,FALSE),FALSE)</f>
        <v>Ordre</v>
      </c>
      <c r="C5" s="3">
        <f>G5/VLOOKUP(Inddata_Pakker!$B$2,Stamdata!$D:$F,3,FALSE)</f>
        <v>49</v>
      </c>
      <c r="D5" s="3">
        <f>H5/VLOOKUP(Inddata_Pakker!$B$2,Stamdata!$D:$F,3,FALSE)</f>
        <v>0</v>
      </c>
      <c r="E5" s="3">
        <f>I5/VLOOKUP(Inddata_Pakker!$B$2,Stamdata!$D:$F,3,FALSE)</f>
        <v>0</v>
      </c>
      <c r="G5" s="6">
        <v>49</v>
      </c>
      <c r="H5" s="6">
        <v>0</v>
      </c>
      <c r="I5" s="6">
        <v>0</v>
      </c>
    </row>
    <row r="6" spans="1:9" x14ac:dyDescent="0.25">
      <c r="A6">
        <v>108</v>
      </c>
      <c r="B6" t="str">
        <f>VLOOKUP(A6,Sprog!$A:$H,VLOOKUP(Inddata_Pakker!$B$2,Stamdata!$D:$E,2,FALSE),FALSE)</f>
        <v>Logistik</v>
      </c>
      <c r="C6" s="3">
        <f>G6/VLOOKUP(Inddata_Pakker!$B$2,Stamdata!$D:$F,3,FALSE)</f>
        <v>0</v>
      </c>
      <c r="D6" s="3">
        <f>H6/VLOOKUP(Inddata_Pakker!$B$2,Stamdata!$D:$F,3,FALSE)</f>
        <v>149</v>
      </c>
      <c r="E6" s="3">
        <f>I6/VLOOKUP(Inddata_Pakker!$B$2,Stamdata!$D:$F,3,FALSE)</f>
        <v>0</v>
      </c>
      <c r="G6" s="6"/>
      <c r="H6" s="6">
        <v>149</v>
      </c>
      <c r="I6" s="6">
        <v>0</v>
      </c>
    </row>
    <row r="7" spans="1:9" x14ac:dyDescent="0.25">
      <c r="A7">
        <v>109</v>
      </c>
      <c r="B7" t="str">
        <f>VLOOKUP(A7,Sprog!$A:$H,VLOOKUP(Inddata_Pakker!$B$2,Stamdata!$D:$E,2,FALSE),FALSE)</f>
        <v>Projekt</v>
      </c>
      <c r="C7" s="3">
        <f>G7/VLOOKUP(Inddata_Pakker!$B$2,Stamdata!$D:$F,3,FALSE)</f>
        <v>0</v>
      </c>
      <c r="D7" s="3">
        <f>H7/VLOOKUP(Inddata_Pakker!$B$2,Stamdata!$D:$F,3,FALSE)</f>
        <v>149</v>
      </c>
      <c r="E7" s="3">
        <f>I7/VLOOKUP(Inddata_Pakker!$B$2,Stamdata!$D:$F,3,FALSE)</f>
        <v>0</v>
      </c>
      <c r="G7" s="6"/>
      <c r="H7" s="6">
        <v>149</v>
      </c>
      <c r="I7" s="6">
        <v>0</v>
      </c>
    </row>
    <row r="8" spans="1:9" x14ac:dyDescent="0.25">
      <c r="A8">
        <v>107</v>
      </c>
      <c r="B8" t="str">
        <f>VLOOKUP(A8,Sprog!$A:$H,VLOOKUP(Inddata_Pakker!$B$2,Stamdata!$D:$E,2,FALSE),FALSE)</f>
        <v>Indkøb</v>
      </c>
      <c r="C8" s="3">
        <f>G8/VLOOKUP(Inddata_Pakker!$B$2,Stamdata!$D:$F,3,FALSE)</f>
        <v>0</v>
      </c>
      <c r="D8" s="3">
        <f>H8/VLOOKUP(Inddata_Pakker!$B$2,Stamdata!$D:$F,3,FALSE)</f>
        <v>0</v>
      </c>
      <c r="E8" s="3">
        <f>I8/VLOOKUP(Inddata_Pakker!$B$2,Stamdata!$D:$F,3,FALSE)</f>
        <v>0</v>
      </c>
      <c r="G8" s="6"/>
      <c r="H8" s="6">
        <v>0</v>
      </c>
      <c r="I8" s="6">
        <v>0</v>
      </c>
    </row>
    <row r="9" spans="1:9" x14ac:dyDescent="0.25">
      <c r="A9">
        <v>111</v>
      </c>
      <c r="B9" t="str">
        <f>VLOOKUP(A9,Sprog!$A:$H,VLOOKUP(Inddata_Pakker!$B$2,Stamdata!$D:$E,2,FALSE),FALSE)</f>
        <v>CRM</v>
      </c>
      <c r="C9" s="3">
        <f>G9/VLOOKUP(Inddata_Pakker!$B$2,Stamdata!$D:$F,3,FALSE)</f>
        <v>99</v>
      </c>
      <c r="D9" s="3">
        <f>H9/VLOOKUP(Inddata_Pakker!$B$2,Stamdata!$D:$F,3,FALSE)</f>
        <v>99</v>
      </c>
      <c r="E9" s="3">
        <f>I9/VLOOKUP(Inddata_Pakker!$B$2,Stamdata!$D:$F,3,FALSE)</f>
        <v>0</v>
      </c>
      <c r="G9" s="6">
        <v>99</v>
      </c>
      <c r="H9" s="6">
        <v>99</v>
      </c>
      <c r="I9" s="6">
        <v>0</v>
      </c>
    </row>
    <row r="10" spans="1:9" x14ac:dyDescent="0.25">
      <c r="A10">
        <v>12</v>
      </c>
      <c r="B10" t="str">
        <f>VLOOKUP(A10,Sprog!$A:$H,VLOOKUP(Inddata_Pakker!$B$2,Stamdata!$D:$E,2,FALSE),FALSE)</f>
        <v>Per ekstra brugere **</v>
      </c>
      <c r="C10" s="3">
        <f>G10/VLOOKUP(Inddata_Pakker!$B$2,Stamdata!$D:$F,3,FALSE)</f>
        <v>99</v>
      </c>
      <c r="D10" s="3">
        <f>H10/VLOOKUP(Inddata_Pakker!$B$2,Stamdata!$D:$F,3,FALSE)</f>
        <v>199</v>
      </c>
      <c r="E10" s="3">
        <f>I10/VLOOKUP(Inddata_Pakker!$B$2,Stamdata!$D:$F,3,FALSE)</f>
        <v>299</v>
      </c>
      <c r="G10" s="6">
        <v>99</v>
      </c>
      <c r="H10" s="6">
        <v>199</v>
      </c>
      <c r="I10" s="6">
        <v>299</v>
      </c>
    </row>
    <row r="11" spans="1:9" x14ac:dyDescent="0.25">
      <c r="A11">
        <v>54</v>
      </c>
      <c r="B11" t="str">
        <f>VLOOKUP(A11,Sprog!$A:$H,VLOOKUP(Inddata_Pakker!$B$2,Stamdata!$D:$E,2,FALSE),FALSE)</f>
        <v>CRM(Sælger)/Projekt/Godkendelse brugere</v>
      </c>
      <c r="C11" s="3">
        <f>G11/VLOOKUP(Inddata_Pakker!$B$2,Stamdata!$D:$F,3,FALSE)</f>
        <v>0</v>
      </c>
      <c r="D11" s="3">
        <f>H11/VLOOKUP(Inddata_Pakker!$B$2,Stamdata!$D:$F,3,FALSE)</f>
        <v>0</v>
      </c>
      <c r="E11" s="3">
        <f>I11/VLOOKUP(Inddata_Pakker!$B$2,Stamdata!$D:$F,3,FALSE)</f>
        <v>0</v>
      </c>
      <c r="G11" s="6"/>
      <c r="H11" s="6">
        <v>0</v>
      </c>
      <c r="I11" s="6">
        <v>0</v>
      </c>
    </row>
    <row r="12" spans="1:9" x14ac:dyDescent="0.25">
      <c r="A12">
        <v>15</v>
      </c>
      <c r="B12" t="str">
        <f>VLOOKUP(A12,Sprog!$A:$H,VLOOKUP(Inddata_Pakker!$B$2,Stamdata!$D:$E,2,FALSE),FALSE)</f>
        <v>Ekstra brugere Fuld use</v>
      </c>
      <c r="C12" s="3">
        <f>G12/VLOOKUP(Inddata_Pakker!$B$2,Stamdata!$D:$F,3,FALSE)</f>
        <v>99</v>
      </c>
      <c r="D12" s="3">
        <f>H12/VLOOKUP(Inddata_Pakker!$B$2,Stamdata!$D:$F,3,FALSE)</f>
        <v>199</v>
      </c>
      <c r="E12" s="3">
        <f>I12/VLOOKUP(Inddata_Pakker!$B$2,Stamdata!$D:$F,3,FALSE)</f>
        <v>299</v>
      </c>
      <c r="G12" s="6">
        <f>G3</f>
        <v>99</v>
      </c>
      <c r="H12" s="6">
        <f>H3</f>
        <v>199</v>
      </c>
      <c r="I12" s="6">
        <f t="shared" ref="I12" si="0">I3</f>
        <v>299</v>
      </c>
    </row>
    <row r="13" spans="1:9" x14ac:dyDescent="0.25">
      <c r="A13">
        <v>63</v>
      </c>
      <c r="B13" t="str">
        <f>VLOOKUP(A13,Sprog!$A:$H,VLOOKUP(Inddata_Pakker!$B$2,Stamdata!$D:$E,2,FALSE),FALSE)</f>
        <v>Add On adgang per modul</v>
      </c>
      <c r="C13" s="3">
        <f>G13/VLOOKUP(Inddata_Pakker!$B$2,Stamdata!$D:$F,3,FALSE)</f>
        <v>0</v>
      </c>
      <c r="D13" s="3">
        <f>H13/VLOOKUP(Inddata_Pakker!$B$2,Stamdata!$D:$F,3,FALSE)</f>
        <v>0</v>
      </c>
      <c r="E13" s="3">
        <f>I13/VLOOKUP(Inddata_Pakker!$B$2,Stamdata!$D:$F,3,FALSE)</f>
        <v>0</v>
      </c>
      <c r="G13" s="6"/>
      <c r="H13" s="6">
        <v>0</v>
      </c>
      <c r="I13" s="6">
        <v>0</v>
      </c>
    </row>
    <row r="14" spans="1:9" x14ac:dyDescent="0.25">
      <c r="A14">
        <v>64</v>
      </c>
      <c r="B14" t="str">
        <f>VLOOKUP(A14,Sprog!$A:$H,VLOOKUP(Inddata_Pakker!$B$2,Stamdata!$D:$E,2,FALSE),FALSE)</f>
        <v>Anlægskartotek</v>
      </c>
      <c r="C14" s="3">
        <f>G14/VLOOKUP(Inddata_Pakker!$B$2,Stamdata!$D:$F,3,FALSE)</f>
        <v>0</v>
      </c>
      <c r="D14" s="3">
        <f>H14/VLOOKUP(Inddata_Pakker!$B$2,Stamdata!$D:$F,3,FALSE)</f>
        <v>0</v>
      </c>
      <c r="E14" s="3">
        <f>I14/VLOOKUP(Inddata_Pakker!$B$2,Stamdata!$D:$F,3,FALSE)</f>
        <v>0</v>
      </c>
      <c r="G14" s="6"/>
      <c r="H14" s="6">
        <v>0</v>
      </c>
      <c r="I14" s="6">
        <v>0</v>
      </c>
    </row>
    <row r="15" spans="1:9" s="53" customFormat="1" x14ac:dyDescent="0.25">
      <c r="A15" s="53">
        <v>118</v>
      </c>
      <c r="B15" s="53" t="str">
        <f>VLOOKUP(A15,Sprog!$A:$H,VLOOKUP(Inddata_Pakker!$B$2,Stamdata!$D:$E,2,FALSE),FALSE)</f>
        <v>WebShop - kan kun skrive til Uniconta</v>
      </c>
      <c r="C15" s="54">
        <f>G15/VLOOKUP(Inddata_Pakker!$B$2,Stamdata!$D:$F,3,FALSE)</f>
        <v>198</v>
      </c>
      <c r="D15" s="54">
        <f>H15/VLOOKUP(Inddata_Pakker!$B$2,Stamdata!$D:$F,3,FALSE)</f>
        <v>298</v>
      </c>
      <c r="E15" s="54">
        <f>I15/VLOOKUP(Inddata_Pakker!$B$2,Stamdata!$D:$F,3,FALSE)</f>
        <v>398</v>
      </c>
      <c r="G15" s="55">
        <v>198</v>
      </c>
      <c r="H15" s="55">
        <v>298</v>
      </c>
      <c r="I15" s="55">
        <v>398</v>
      </c>
    </row>
    <row r="16" spans="1:9" x14ac:dyDescent="0.25">
      <c r="A16">
        <v>68</v>
      </c>
      <c r="B16" t="str">
        <f>VLOOKUP(A16,Sprog!$A:$H,VLOOKUP(Inddata_Pakker!$B$2,Stamdata!$D:$E,2,FALSE),FALSE)</f>
        <v>Advanceret Adgangskontrol</v>
      </c>
      <c r="C16" s="3">
        <f>G16/VLOOKUP(Inddata_Pakker!$B$2,Stamdata!$D:$F,3,FALSE)</f>
        <v>0</v>
      </c>
      <c r="D16" s="3">
        <f>H16/VLOOKUP(Inddata_Pakker!$B$2,Stamdata!$D:$F,3,FALSE)</f>
        <v>0</v>
      </c>
      <c r="E16" s="3">
        <f>I16/VLOOKUP(Inddata_Pakker!$B$2,Stamdata!$D:$F,3,FALSE)</f>
        <v>0</v>
      </c>
      <c r="G16" s="6"/>
      <c r="H16" s="6">
        <v>0</v>
      </c>
      <c r="I16" s="6">
        <v>0</v>
      </c>
    </row>
    <row r="17" spans="1:9" x14ac:dyDescent="0.25">
      <c r="A17">
        <v>66</v>
      </c>
      <c r="B17" t="str">
        <f>VLOOKUP(A17,Sprog!$A:$H,VLOOKUP(Inddata_Pakker!$B$2,Stamdata!$D:$E,2,FALSE),FALSE)</f>
        <v>Produktion</v>
      </c>
      <c r="C17" s="3">
        <f>G17/VLOOKUP(Inddata_Pakker!$B$2,Stamdata!$D:$F,3,FALSE)</f>
        <v>0</v>
      </c>
      <c r="D17" s="3">
        <f>H17/VLOOKUP(Inddata_Pakker!$B$2,Stamdata!$D:$F,3,FALSE)</f>
        <v>149</v>
      </c>
      <c r="E17" s="3">
        <f>I17/VLOOKUP(Inddata_Pakker!$B$2,Stamdata!$D:$F,3,FALSE)</f>
        <v>0</v>
      </c>
      <c r="G17" s="6"/>
      <c r="H17" s="6">
        <v>149</v>
      </c>
      <c r="I17" s="6">
        <v>0</v>
      </c>
    </row>
    <row r="18" spans="1:9" s="53" customFormat="1" x14ac:dyDescent="0.25">
      <c r="A18" s="53">
        <v>119</v>
      </c>
      <c r="B18" s="53" t="str">
        <f>VLOOKUP(A18,Sprog!$A:$H,VLOOKUP(Inddata_Pakker!$B$2,Stamdata!$D:$E,2,FALSE),FALSE)</f>
        <v>WebShop</v>
      </c>
      <c r="C18" s="54">
        <f>G18/VLOOKUP(Inddata_Pakker!$B$2,Stamdata!$D:$F,3,FALSE)</f>
        <v>298</v>
      </c>
      <c r="D18" s="54">
        <f>H18/VLOOKUP(Inddata_Pakker!$B$2,Stamdata!$D:$F,3,FALSE)</f>
        <v>398</v>
      </c>
      <c r="E18" s="54">
        <f>I18/VLOOKUP(Inddata_Pakker!$B$2,Stamdata!$D:$F,3,FALSE)</f>
        <v>498</v>
      </c>
      <c r="G18" s="55">
        <v>298</v>
      </c>
      <c r="H18" s="55">
        <v>398</v>
      </c>
      <c r="I18" s="55">
        <v>498</v>
      </c>
    </row>
    <row r="19" spans="1:9" x14ac:dyDescent="0.25">
      <c r="A19">
        <v>74</v>
      </c>
      <c r="B19" t="str">
        <f>VLOOKUP(A19,Sprog!$A:$H,VLOOKUP(Inddata_Pakker!$B$2,Stamdata!$D:$E,2,FALSE),FALSE)</f>
        <v>Ekstra 10.000 finansposter pr år</v>
      </c>
      <c r="C19" s="3">
        <f>G19/VLOOKUP(Inddata_Pakker!$B$2,Stamdata!$D:$F,3,FALSE)</f>
        <v>49</v>
      </c>
      <c r="D19" s="3">
        <f>H19/VLOOKUP(Inddata_Pakker!$B$2,Stamdata!$D:$F,3,FALSE)</f>
        <v>0</v>
      </c>
      <c r="E19" s="3">
        <f>I19/VLOOKUP(Inddata_Pakker!$B$2,Stamdata!$D:$F,3,FALSE)</f>
        <v>0</v>
      </c>
      <c r="G19" s="6">
        <v>49</v>
      </c>
      <c r="H19" s="6">
        <v>0</v>
      </c>
      <c r="I19" s="6">
        <v>0</v>
      </c>
    </row>
    <row r="20" spans="1:9" x14ac:dyDescent="0.25">
      <c r="A20">
        <v>75</v>
      </c>
      <c r="B20" t="str">
        <f>VLOOKUP(A20,Sprog!$A:$H,VLOOKUP(Inddata_Pakker!$B$2,Stamdata!$D:$E,2,FALSE),FALSE)</f>
        <v>Ekstra 20.000 finansposter pr år</v>
      </c>
      <c r="C20" s="3">
        <f>G20/VLOOKUP(Inddata_Pakker!$B$2,Stamdata!$D:$F,3,FALSE)</f>
        <v>0</v>
      </c>
      <c r="D20" s="3">
        <f>H20/VLOOKUP(Inddata_Pakker!$B$2,Stamdata!$D:$F,3,FALSE)</f>
        <v>99</v>
      </c>
      <c r="E20" s="3">
        <f>I20/VLOOKUP(Inddata_Pakker!$B$2,Stamdata!$D:$F,3,FALSE)</f>
        <v>0</v>
      </c>
      <c r="G20" s="6">
        <v>0</v>
      </c>
      <c r="H20" s="6">
        <v>99</v>
      </c>
      <c r="I20" s="6">
        <v>0</v>
      </c>
    </row>
    <row r="21" spans="1:9" x14ac:dyDescent="0.25">
      <c r="A21">
        <v>82</v>
      </c>
      <c r="B21" t="str">
        <f>VLOOKUP(A21,Sprog!$A:$H,VLOOKUP(Inddata_Pakker!$B$2,Stamdata!$D:$E,2,FALSE),FALSE)</f>
        <v>Ekstra 250.000 finansposter pr år</v>
      </c>
      <c r="C21" s="3">
        <f>G21/VLOOKUP(Inddata_Pakker!$B$2,Stamdata!$D:$F,3,FALSE)</f>
        <v>249</v>
      </c>
      <c r="D21" s="3">
        <f>H21/VLOOKUP(Inddata_Pakker!$B$2,Stamdata!$D:$F,3,FALSE)</f>
        <v>249</v>
      </c>
      <c r="E21" s="3">
        <f>I21/VLOOKUP(Inddata_Pakker!$B$2,Stamdata!$D:$F,3,FALSE)</f>
        <v>249</v>
      </c>
      <c r="G21" s="6">
        <v>249</v>
      </c>
      <c r="H21" s="6">
        <v>249</v>
      </c>
      <c r="I21" s="6">
        <v>249</v>
      </c>
    </row>
    <row r="22" spans="1:9" x14ac:dyDescent="0.25">
      <c r="A22">
        <v>85</v>
      </c>
      <c r="B22" t="str">
        <f>VLOOKUP(A22,Sprog!$A:$H,VLOOKUP(Inddata_Pakker!$B$2,Stamdata!$D:$E,2,FALSE),FALSE)</f>
        <v>Ekstra 500.000 finansposter pr år</v>
      </c>
      <c r="C22" s="3">
        <f>G22/VLOOKUP(Inddata_Pakker!$B$2,Stamdata!$D:$F,3,FALSE)</f>
        <v>499</v>
      </c>
      <c r="D22" s="3">
        <f>H22/VLOOKUP(Inddata_Pakker!$B$2,Stamdata!$D:$F,3,FALSE)</f>
        <v>499</v>
      </c>
      <c r="E22" s="3">
        <f>I22/VLOOKUP(Inddata_Pakker!$B$2,Stamdata!$D:$F,3,FALSE)</f>
        <v>499</v>
      </c>
      <c r="G22" s="6">
        <v>499</v>
      </c>
      <c r="H22" s="6">
        <v>499</v>
      </c>
      <c r="I22" s="6">
        <v>499</v>
      </c>
    </row>
    <row r="23" spans="1:9" x14ac:dyDescent="0.25">
      <c r="A23">
        <v>120</v>
      </c>
      <c r="B23" t="str">
        <f>VLOOKUP(A23,Sprog!$A:$H,VLOOKUP(Inddata_Pakker!$B$2,Stamdata!$D:$E,2,FALSE),FALSE)</f>
        <v>Device</v>
      </c>
      <c r="C23" s="3">
        <f>G23/VLOOKUP(Inddata_Pakker!$B$2,Stamdata!$D:$F,3,FALSE)</f>
        <v>40</v>
      </c>
      <c r="D23" s="3">
        <f>H23/VLOOKUP(Inddata_Pakker!$B$2,Stamdata!$D:$F,3,FALSE)</f>
        <v>40</v>
      </c>
      <c r="E23" s="3">
        <f>I23/VLOOKUP(Inddata_Pakker!$B$2,Stamdata!$D:$F,3,FALSE)</f>
        <v>40</v>
      </c>
      <c r="G23" s="6">
        <v>40</v>
      </c>
      <c r="H23" s="6">
        <v>40</v>
      </c>
      <c r="I23" s="6">
        <v>40</v>
      </c>
    </row>
    <row r="24" spans="1:9" x14ac:dyDescent="0.25">
      <c r="A24">
        <v>121</v>
      </c>
      <c r="B24" t="str">
        <f>VLOOKUP(A24,Sprog!$A:$H,VLOOKUP(Inddata_Pakker!$B$2,Stamdata!$D:$E,2,FALSE),FALSE)</f>
        <v>Medarbejder</v>
      </c>
      <c r="C24" s="3">
        <f>G24/VLOOKUP(Inddata_Pakker!$B$2,Stamdata!$D:$F,3,FALSE)</f>
        <v>10</v>
      </c>
      <c r="D24" s="3">
        <f>H24/VLOOKUP(Inddata_Pakker!$B$2,Stamdata!$D:$F,3,FALSE)</f>
        <v>10</v>
      </c>
      <c r="E24" s="3">
        <f>I24/VLOOKUP(Inddata_Pakker!$B$2,Stamdata!$D:$F,3,FALSE)</f>
        <v>10</v>
      </c>
      <c r="G24" s="6">
        <v>10</v>
      </c>
      <c r="H24" s="6">
        <v>10</v>
      </c>
      <c r="I24" s="6">
        <v>10</v>
      </c>
    </row>
    <row r="25" spans="1:9" x14ac:dyDescent="0.25">
      <c r="C25" s="3">
        <f>G25/VLOOKUP(Inddata_Pakker!$B$2,Stamdata!$D:$F,3,FALSE)</f>
        <v>0</v>
      </c>
      <c r="D25" s="3">
        <f>H25/VLOOKUP(Inddata_Pakker!$B$2,Stamdata!$D:$F,3,FALSE)</f>
        <v>0</v>
      </c>
      <c r="E25" s="3">
        <f>I25/VLOOKUP(Inddata_Pakker!$B$2,Stamdata!$D:$F,3,FALSE)</f>
        <v>0</v>
      </c>
      <c r="G25" s="6"/>
      <c r="H25" s="6"/>
      <c r="I25" s="6"/>
    </row>
    <row r="26" spans="1:9" x14ac:dyDescent="0.25">
      <c r="A26">
        <v>16</v>
      </c>
      <c r="B26" t="str">
        <f>VLOOKUP(A26,Sprog!$A:$H,VLOOKUP(Inddata_Pakker!$B$2,Stamdata!$D:$E,2,FALSE),FALSE)</f>
        <v>Ekstra aktive regnskaber</v>
      </c>
      <c r="C26" s="3">
        <f>G26/VLOOKUP(Inddata_Pakker!$B$2,Stamdata!$D:$F,3,FALSE)</f>
        <v>49</v>
      </c>
      <c r="D26" s="3">
        <f>H26/VLOOKUP(Inddata_Pakker!$B$2,Stamdata!$D:$F,3,FALSE)</f>
        <v>49</v>
      </c>
      <c r="E26" s="3">
        <f>I26/VLOOKUP(Inddata_Pakker!$B$2,Stamdata!$D:$F,3,FALSE)</f>
        <v>49</v>
      </c>
      <c r="G26" s="6">
        <v>49</v>
      </c>
      <c r="H26" s="6">
        <v>49</v>
      </c>
      <c r="I26" s="6">
        <v>49</v>
      </c>
    </row>
    <row r="27" spans="1:9" x14ac:dyDescent="0.25">
      <c r="A27">
        <v>55</v>
      </c>
      <c r="B27" t="str">
        <f>VLOOKUP(A27,Sprog!$A:$H,VLOOKUP(Inddata_Pakker!$B$2,Stamdata!$D:$E,2,FALSE),FALSE)</f>
        <v>Ekstra inaktive regnskaber</v>
      </c>
      <c r="C27" s="3">
        <f>G27/VLOOKUP(Inddata_Pakker!$B$2,Stamdata!$D:$F,3,FALSE)</f>
        <v>25</v>
      </c>
      <c r="D27" s="3">
        <f>H27/VLOOKUP(Inddata_Pakker!$B$2,Stamdata!$D:$F,3,FALSE)</f>
        <v>25</v>
      </c>
      <c r="E27" s="3">
        <f>I27/VLOOKUP(Inddata_Pakker!$B$2,Stamdata!$D:$F,3,FALSE)</f>
        <v>25</v>
      </c>
      <c r="G27" s="6">
        <v>25</v>
      </c>
      <c r="H27" s="6">
        <v>25</v>
      </c>
      <c r="I27" s="6">
        <v>25</v>
      </c>
    </row>
    <row r="28" spans="1:9" x14ac:dyDescent="0.25">
      <c r="A28">
        <v>56</v>
      </c>
      <c r="B28" t="str">
        <f>VLOOKUP(A28,Sprog!$A:$H,VLOOKUP(Inddata_Pakker!$B$2,Stamdata!$D:$E,2,FALSE),FALSE)</f>
        <v>Overførsel lokal SQL</v>
      </c>
      <c r="C28" s="3">
        <f>G28/VLOOKUP(Inddata_Pakker!$B$2,Stamdata!$D:$F,3,FALSE)</f>
        <v>0</v>
      </c>
      <c r="D28" s="3">
        <f>H28/VLOOKUP(Inddata_Pakker!$B$2,Stamdata!$D:$F,3,FALSE)</f>
        <v>0</v>
      </c>
      <c r="E28" s="3">
        <f>I28/VLOOKUP(Inddata_Pakker!$B$2,Stamdata!$D:$F,3,FALSE)</f>
        <v>0</v>
      </c>
      <c r="G28" s="6">
        <v>0</v>
      </c>
      <c r="H28" s="6">
        <v>0</v>
      </c>
      <c r="I28" s="6">
        <v>0</v>
      </c>
    </row>
    <row r="29" spans="1:9" x14ac:dyDescent="0.25">
      <c r="C29" s="3">
        <f>G29/VLOOKUP(Inddata_Pakker!$B$2,Stamdata!$D:$F,3,FALSE)</f>
        <v>0</v>
      </c>
      <c r="D29" s="3">
        <f>H29/VLOOKUP(Inddata_Pakker!$B$2,Stamdata!$D:$F,3,FALSE)</f>
        <v>0</v>
      </c>
      <c r="E29" s="3">
        <f>I29/VLOOKUP(Inddata_Pakker!$B$2,Stamdata!$D:$F,3,FALSE)</f>
        <v>0</v>
      </c>
      <c r="G29" s="2"/>
      <c r="H29" s="2"/>
      <c r="I29" s="2"/>
    </row>
    <row r="30" spans="1:9" x14ac:dyDescent="0.25">
      <c r="B30" t="e">
        <f>VLOOKUP(A30,Sprog!$A:$H,VLOOKUP(Inddata_Pakker!$B$2,Stamdata!$D:$E,2,FALSE),FALSE)</f>
        <v>#N/A</v>
      </c>
      <c r="C30" s="3">
        <f>G30/VLOOKUP(Inddata_Pakker!$B$2,Stamdata!$D:$F,3,FALSE)</f>
        <v>0</v>
      </c>
      <c r="D30" s="3">
        <f>H30/VLOOKUP(Inddata_Pakker!$B$2,Stamdata!$D:$F,3,FALSE)</f>
        <v>0</v>
      </c>
      <c r="E30" s="3">
        <f>I30/VLOOKUP(Inddata_Pakker!$B$2,Stamdata!$D:$F,3,FALSE)</f>
        <v>0</v>
      </c>
      <c r="G30" s="2"/>
      <c r="H30" s="2"/>
      <c r="I30" s="2"/>
    </row>
    <row r="31" spans="1:9" x14ac:dyDescent="0.25">
      <c r="B31" t="e">
        <f>VLOOKUP(A31,Sprog!$A:$H,VLOOKUP(Inddata_Pakker!$B$2,Stamdata!$D:$E,2,FALSE),FALSE)</f>
        <v>#N/A</v>
      </c>
      <c r="C31" s="3">
        <f>G31/VLOOKUP(Inddata_Pakker!$B$2,Stamdata!$D:$F,3,FALSE)</f>
        <v>0</v>
      </c>
      <c r="D31" s="3">
        <f>H31/VLOOKUP(Inddata_Pakker!$B$2,Stamdata!$D:$F,3,FALSE)</f>
        <v>0</v>
      </c>
      <c r="E31" s="3">
        <f>I31/VLOOKUP(Inddata_Pakker!$B$2,Stamdata!$D:$F,3,FALSE)</f>
        <v>0</v>
      </c>
      <c r="G31" s="2"/>
      <c r="H31" s="2"/>
      <c r="I31" s="2"/>
    </row>
    <row r="32" spans="1:9" x14ac:dyDescent="0.25">
      <c r="B32" t="e">
        <f>VLOOKUP(A32,Sprog!$A:$H,VLOOKUP(Inddata_Pakker!$B$2,Stamdata!$D:$E,2,FALSE),FALSE)</f>
        <v>#N/A</v>
      </c>
      <c r="C32" s="3">
        <f>G32/VLOOKUP(Inddata_Pakker!$B$2,Stamdata!$D:$F,3,FALSE)</f>
        <v>0</v>
      </c>
      <c r="D32" s="3">
        <f>H32/VLOOKUP(Inddata_Pakker!$B$2,Stamdata!$D:$F,3,FALSE)</f>
        <v>0</v>
      </c>
      <c r="E32" s="3">
        <f>I32/VLOOKUP(Inddata_Pakker!$B$2,Stamdata!$D:$F,3,FALSE)</f>
        <v>0</v>
      </c>
      <c r="G32" s="2"/>
      <c r="H32" s="2"/>
      <c r="I32" s="2"/>
    </row>
    <row r="33" spans="1:5" x14ac:dyDescent="0.25">
      <c r="B33" t="e">
        <f>VLOOKUP(A33,Sprog!$A:$H,VLOOKUP(Inddata_Pakker!$B$2,Stamdata!$D:$E,2,FALSE),FALSE)</f>
        <v>#N/A</v>
      </c>
      <c r="C33" s="3">
        <f>G33/VLOOKUP(Inddata_Pakker!$B$2,Stamdata!$D:$F,3,FALSE)</f>
        <v>0</v>
      </c>
      <c r="D33" s="3">
        <f>H33/VLOOKUP(Inddata_Pakker!$B$2,Stamdata!$D:$F,3,FALSE)</f>
        <v>0</v>
      </c>
      <c r="E33" s="3">
        <f>I33/VLOOKUP(Inddata_Pakker!$B$2,Stamdata!$D:$F,3,FALSE)</f>
        <v>0</v>
      </c>
    </row>
    <row r="35" spans="1:5" x14ac:dyDescent="0.25">
      <c r="A35">
        <v>99</v>
      </c>
      <c r="B35" t="str">
        <f>VLOOKUP(A35,Sprog!$A:$H,VLOOKUP(Inddata_Pakker!$B$2,Stamdata!$D:$E,2,FALSE),FALSE)</f>
        <v>Inklusiv</v>
      </c>
    </row>
    <row r="36" spans="1:5" x14ac:dyDescent="0.25">
      <c r="A36">
        <v>100</v>
      </c>
      <c r="B36" t="str">
        <f>VLOOKUP(A36,Sprog!$A:$H,VLOOKUP(Inddata_Pakker!$B$2,Stamdata!$D:$E,2,FALSE),FALSE)</f>
        <v>Det første aktive regnskab</v>
      </c>
    </row>
    <row r="37" spans="1:5" x14ac:dyDescent="0.25">
      <c r="A37">
        <v>101</v>
      </c>
      <c r="B37" t="str">
        <f>VLOOKUP(A37,Sprog!$A:$H,VLOOKUP(Inddata_Pakker!$B$2,Stamdata!$D:$E,2,FALSE),FALSE)</f>
        <v>Den første bruger</v>
      </c>
    </row>
    <row r="38" spans="1:5" x14ac:dyDescent="0.25">
      <c r="A38">
        <v>102</v>
      </c>
      <c r="B38" t="str">
        <f>VLOOKUP(A38,Sprog!$A:$H,VLOOKUP(Inddata_Pakker!$B$2,Stamdata!$D:$E,2,FALSE),FALSE)</f>
        <v>Finans</v>
      </c>
    </row>
    <row r="39" spans="1:5" x14ac:dyDescent="0.25">
      <c r="A39">
        <v>103</v>
      </c>
      <c r="B39" t="str">
        <f>VLOOKUP(A39,Sprog!$A:$H,VLOOKUP(Inddata_Pakker!$B$2,Stamdata!$D:$E,2,FALSE),FALSE)</f>
        <v>Debitor</v>
      </c>
    </row>
    <row r="40" spans="1:5" x14ac:dyDescent="0.25">
      <c r="A40">
        <v>104</v>
      </c>
      <c r="B40" t="str">
        <f>VLOOKUP(A40,Sprog!$A:$H,VLOOKUP(Inddata_Pakker!$B$2,Stamdata!$D:$E,2,FALSE),FALSE)</f>
        <v>Kreditor</v>
      </c>
    </row>
    <row r="41" spans="1:5" x14ac:dyDescent="0.25">
      <c r="A41">
        <v>105</v>
      </c>
      <c r="B41" t="str">
        <f>VLOOKUP(A41,Sprog!$A:$H,VLOOKUP(Inddata_Pakker!$B$2,Stamdata!$D:$E,2,FALSE),FALSE)</f>
        <v>Varekartotek</v>
      </c>
    </row>
    <row r="42" spans="1:5" x14ac:dyDescent="0.25">
      <c r="A42">
        <v>106</v>
      </c>
      <c r="B42" t="str">
        <f>VLOOKUP(A42,Sprog!$A:$H,VLOOKUP(Inddata_Pakker!$B$2,Stamdata!$D:$E,2,FALSE),FALSE)</f>
        <v>Ordre</v>
      </c>
    </row>
    <row r="43" spans="1:5" x14ac:dyDescent="0.25">
      <c r="A43">
        <v>107</v>
      </c>
      <c r="B43" t="str">
        <f>VLOOKUP(A43,Sprog!$A:$H,VLOOKUP(Inddata_Pakker!$B$2,Stamdata!$D:$E,2,FALSE),FALSE)</f>
        <v>Indkøb</v>
      </c>
    </row>
    <row r="44" spans="1:5" x14ac:dyDescent="0.25">
      <c r="A44">
        <v>108</v>
      </c>
      <c r="B44" t="str">
        <f>VLOOKUP(A44,Sprog!$A:$H,VLOOKUP(Inddata_Pakker!$B$2,Stamdata!$D:$E,2,FALSE),FALSE)</f>
        <v>Logistik</v>
      </c>
    </row>
    <row r="45" spans="1:5" x14ac:dyDescent="0.25">
      <c r="A45">
        <v>109</v>
      </c>
      <c r="B45" t="str">
        <f>VLOOKUP(A45,Sprog!$A:$H,VLOOKUP(Inddata_Pakker!$B$2,Stamdata!$D:$E,2,FALSE),FALSE)</f>
        <v>Projekt</v>
      </c>
    </row>
    <row r="46" spans="1:5" x14ac:dyDescent="0.25">
      <c r="A46">
        <v>110</v>
      </c>
      <c r="B46" t="str">
        <f>VLOOKUP(A46,Sprog!$A:$H,VLOOKUP(Inddata_Pakker!$B$2,Stamdata!$D:$E,2,FALSE),FALSE)</f>
        <v>Produktion</v>
      </c>
    </row>
    <row r="47" spans="1:5" x14ac:dyDescent="0.25">
      <c r="A47">
        <v>111</v>
      </c>
      <c r="B47" t="str">
        <f>VLOOKUP(A47,Sprog!$A:$H,VLOOKUP(Inddata_Pakker!$B$2,Stamdata!$D:$E,2,FALSE),FALSE)</f>
        <v>CRM</v>
      </c>
    </row>
    <row r="48" spans="1:5" x14ac:dyDescent="0.25">
      <c r="A48">
        <v>112</v>
      </c>
      <c r="B48" t="str">
        <f>VLOOKUP(A48,Sprog!$A:$H,VLOOKUP(Inddata_Pakker!$B$2,Stamdata!$D:$E,2,FALSE),FALSE)</f>
        <v>Straksfakturering</v>
      </c>
    </row>
    <row r="49" spans="1:2" x14ac:dyDescent="0.25">
      <c r="A49">
        <v>113</v>
      </c>
      <c r="B49" t="str">
        <f>VLOOKUP(A49,Sprog!$A:$H,VLOOKUP(Inddata_Pakker!$B$2,Stamdata!$D:$E,2,FALSE),FALSE)</f>
        <v>Ikke tilladt</v>
      </c>
    </row>
    <row r="50" spans="1:2" x14ac:dyDescent="0.25">
      <c r="A50">
        <v>114</v>
      </c>
      <c r="B50" t="str">
        <f>VLOOKUP(A50,Sprog!$A:$H,VLOOKUP(Inddata_Pakker!$B$2,Stamdata!$D:$E,2,FALSE),FALSE)</f>
        <v>Direkte Uniconta brugere</v>
      </c>
    </row>
    <row r="51" spans="1:2" x14ac:dyDescent="0.25">
      <c r="A51">
        <v>115</v>
      </c>
      <c r="B51" t="str">
        <f>VLOOKUP(A51,Sprog!$A:$H,VLOOKUP(Inddata_Pakker!$B$2,Stamdata!$D:$E,2,FALSE),FALSE)</f>
        <v>og er relevant for …</v>
      </c>
    </row>
    <row r="52" spans="1:2" x14ac:dyDescent="0.25">
      <c r="A52">
        <v>116</v>
      </c>
      <c r="B52" t="str">
        <f>VLOOKUP(A52,Sprog!$A:$H,VLOOKUP(Inddata_Pakker!$B$2,Stamdata!$D:$E,2,FALSE),FALSE)</f>
        <v>Starter med …</v>
      </c>
    </row>
    <row r="53" spans="1:2" x14ac:dyDescent="0.25">
      <c r="A53">
        <v>117</v>
      </c>
      <c r="B53" t="str">
        <f>VLOOKUP(A53,Sprog!$A:$H,VLOOKUP(Inddata_Pakker!$B$2,Stamdata!$D:$E,2,FALSE),FALSE)</f>
        <v>Antal brugere</v>
      </c>
    </row>
    <row r="54" spans="1:2" x14ac:dyDescent="0.25">
      <c r="A54">
        <v>122</v>
      </c>
      <c r="B54" t="str">
        <f>VLOOKUP(A54,Sprog!$A:$H,VLOOKUP(Inddata_Pakker!$B$2,Stamdata!$D:$E,2,FALSE),FALSE)</f>
        <v>Lønsystemer</v>
      </c>
    </row>
    <row r="55" spans="1:2" x14ac:dyDescent="0.25">
      <c r="A55">
        <v>123</v>
      </c>
      <c r="B55" t="str">
        <f>VLOOKUP(A55,Sprog!$A:$H,VLOOKUP(Inddata_Pakker!$B$2,Stamdata!$D:$E,2,FALSE),FALSE)</f>
        <v>Mulighed for at tillade revisoren adgang</v>
      </c>
    </row>
    <row r="56" spans="1:2" x14ac:dyDescent="0.25">
      <c r="A56">
        <v>124</v>
      </c>
      <c r="B56" t="str">
        <f>VLOOKUP(A56,Sprog!$A:$H,VLOOKUP(Inddata_Pakker!$B$2,Stamdata!$D:$E,2,FALSE),FALSE)</f>
        <v>Mulighed for at tillade partneren adgang</v>
      </c>
    </row>
    <row r="57" spans="1:2" x14ac:dyDescent="0.25">
      <c r="A57">
        <v>125</v>
      </c>
      <c r="B57" t="str">
        <f>VLOOKUP(A57,Sprog!$A:$H,VLOOKUP(Inddata_Pakker!$B$2,Stamdata!$D:$E,2,FALSE),FALSE)</f>
        <v>Ekstra regnskaber</v>
      </c>
    </row>
    <row r="58" spans="1:2" x14ac:dyDescent="0.25">
      <c r="A58">
        <v>126</v>
      </c>
      <c r="B58" t="str">
        <f>VLOOKUP(A58,Sprog!$A:$H,VLOOKUP(Inddata_Pakker!$B$2,Stamdata!$D:$E,2,FALSE),FALSE)</f>
        <v>API adgange</v>
      </c>
    </row>
    <row r="59" spans="1:2" x14ac:dyDescent="0.25">
      <c r="A59">
        <v>127</v>
      </c>
      <c r="B59" t="str">
        <f>VLOOKUP(A59,Sprog!$A:$H,VLOOKUP(Inddata_Pakker!$B$2,Stamdata!$D:$E,2,FALSE),FALSE)</f>
        <v>Total pr måned</v>
      </c>
    </row>
    <row r="60" spans="1:2" x14ac:dyDescent="0.25">
      <c r="A60">
        <v>128</v>
      </c>
      <c r="B60" t="str">
        <f>VLOOKUP(A60,Sprog!$A:$H,VLOOKUP(Inddata_Pakker!$B$2,Stamdata!$D:$E,2,FALSE),FALSE)</f>
        <v>Total pr år</v>
      </c>
    </row>
    <row r="61" spans="1:2" x14ac:dyDescent="0.25">
      <c r="A61">
        <v>129</v>
      </c>
      <c r="B61" t="str">
        <f>VLOOKUP(A61,Sprog!$A:$H,VLOOKUP(Inddata_Pakker!$B$2,Stamdata!$D:$E,2,FALSE),FALSE)</f>
        <v>Alle beløb er angivet ex. moms</v>
      </c>
    </row>
    <row r="62" spans="1:2" x14ac:dyDescent="0.25">
      <c r="A62">
        <v>130</v>
      </c>
      <c r="B62" t="str">
        <f>VLOOKUP(A62,Sprog!$A:$H,VLOOKUP(Inddata_Pakker!$B$2,Stamdata!$D:$E,2,FALSE),FALSE)</f>
        <v>Der tages forbehold for evt. trykfejl</v>
      </c>
    </row>
    <row r="63" spans="1:2" x14ac:dyDescent="0.25">
      <c r="A63">
        <v>131</v>
      </c>
      <c r="B63" t="str">
        <f>VLOOKUP(A63,Sprog!$A:$H,VLOOKUP(Inddata_Pakker!$B$2,Stamdata!$D:$E,2,FALSE),FALSE)</f>
        <v>Alle abonnementstyper starter med</v>
      </c>
    </row>
    <row r="64" spans="1:2" x14ac:dyDescent="0.25">
      <c r="A64">
        <v>132</v>
      </c>
      <c r="B64" t="str">
        <f>VLOOKUP(A64,Sprog!$A:$H,VLOOKUP(Inddata_Pakker!$B$2,Stamdata!$D:$E,2,FALSE),FALSE)</f>
        <v>eet regnskab og …</v>
      </c>
    </row>
    <row r="65" spans="1:2" x14ac:dyDescent="0.25">
      <c r="A65">
        <v>133</v>
      </c>
      <c r="B65" t="str">
        <f>VLOOKUP(A65,Sprog!$A:$H,VLOOKUP(Inddata_Pakker!$B$2,Stamdata!$D:$E,2,FALSE),FALSE)</f>
        <v>Tilladt antal brugere</v>
      </c>
    </row>
    <row r="66" spans="1:2" x14ac:dyDescent="0.25">
      <c r="A66">
        <v>134</v>
      </c>
      <c r="B66" t="str">
        <f>VLOOKUP(A66,Sprog!$A:$H,VLOOKUP(Inddata_Pakker!$B$2,Stamdata!$D:$E,2,FALSE),FALSE)</f>
        <v>Ekstra finansposter</v>
      </c>
    </row>
    <row r="67" spans="1:2" x14ac:dyDescent="0.25">
      <c r="A67">
        <v>135</v>
      </c>
      <c r="B67" t="str">
        <f>VLOOKUP(A67,Sprog!$A:$H,VLOOKUP(Inddata_Pakker!$B$2,Stamdata!$D:$E,2,FALSE),FALSE)</f>
        <v>Er abonnementet tegnet igennem 1itservice?</v>
      </c>
    </row>
    <row r="68" spans="1:2" x14ac:dyDescent="0.25">
      <c r="A68">
        <v>136</v>
      </c>
      <c r="B68" t="str">
        <f>VLOOKUP(A68,Sprog!$A:$H,VLOOKUP(Inddata_Pakker!$B$2,Stamdata!$D:$E,2,FALSE),FALSE)</f>
        <v>Har 1itservice modtaget betaling for andet end abonnementsfakturaer gennem de foregående 6 måneder?</v>
      </c>
    </row>
    <row r="69" spans="1:2" x14ac:dyDescent="0.25">
      <c r="A69">
        <v>137</v>
      </c>
      <c r="B69" t="str">
        <f>VLOOKUP(A69,Sprog!$A:$H,VLOOKUP(Inddata_Pakker!$B$2,Stamdata!$D:$E,2,FALSE),FALSE)</f>
        <v>Rabatter tilbudt af 1itservice</v>
      </c>
    </row>
    <row r="70" spans="1:2" x14ac:dyDescent="0.25">
      <c r="A70">
        <v>138</v>
      </c>
      <c r="B70" t="str">
        <f>VLOOKUP(A70,Sprog!$A:$H,VLOOKUP(Inddata_Pakker!$B$2,Stamdata!$D:$E,2,FALSE),FALSE)</f>
        <v>I alt pr år</v>
      </c>
    </row>
    <row r="71" spans="1:2" x14ac:dyDescent="0.25">
      <c r="A71">
        <v>139</v>
      </c>
      <c r="B71">
        <f>VLOOKUP(A71,Sprog!$A:$H,VLOOKUP(Inddata_Pakker!$B$2,Stamdata!$D:$E,2,FALSE),FALSE)</f>
        <v>0</v>
      </c>
    </row>
    <row r="72" spans="1:2" x14ac:dyDescent="0.25">
      <c r="A72">
        <v>140</v>
      </c>
      <c r="B72">
        <f>VLOOKUP(A72,Sprog!$A:$H,VLOOKUP(Inddata_Pakker!$B$2,Stamdata!$D:$E,2,FALSE),FALSE)</f>
        <v>0</v>
      </c>
    </row>
    <row r="73" spans="1:2" x14ac:dyDescent="0.25">
      <c r="A73">
        <v>141</v>
      </c>
      <c r="B73">
        <f>VLOOKUP(A73,Sprog!$A:$H,VLOOKUP(Inddata_Pakker!$B$2,Stamdata!$D:$E,2,FALSE),FALSE)</f>
        <v>0</v>
      </c>
    </row>
    <row r="74" spans="1:2" x14ac:dyDescent="0.25">
      <c r="A74">
        <v>142</v>
      </c>
      <c r="B74">
        <f>VLOOKUP(A74,Sprog!$A:$H,VLOOKUP(Inddata_Pakker!$B$2,Stamdata!$D:$E,2,FALSE),FALSE)</f>
        <v>0</v>
      </c>
    </row>
    <row r="75" spans="1:2" x14ac:dyDescent="0.25">
      <c r="A75">
        <v>143</v>
      </c>
      <c r="B75">
        <f>VLOOKUP(A75,Sprog!$A:$H,VLOOKUP(Inddata_Pakker!$B$2,Stamdata!$D:$E,2,FALSE),FALSE)</f>
        <v>0</v>
      </c>
    </row>
    <row r="76" spans="1:2" x14ac:dyDescent="0.25">
      <c r="A76">
        <v>144</v>
      </c>
      <c r="B76">
        <f>VLOOKUP(A76,Sprog!$A:$H,VLOOKUP(Inddata_Pakker!$B$2,Stamdata!$D:$E,2,FALSE),FALSE)</f>
        <v>0</v>
      </c>
    </row>
  </sheetData>
  <dataValidations count="1">
    <dataValidation type="list" allowBlank="1" showInputMessage="1" showErrorMessage="1" sqref="B2" xr:uid="{00000000-0002-0000-0000-000001000000}">
      <formula1>Language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H258"/>
  <sheetViews>
    <sheetView workbookViewId="0"/>
  </sheetViews>
  <sheetFormatPr defaultRowHeight="15" x14ac:dyDescent="0.25"/>
  <cols>
    <col min="1" max="1" width="4.7109375" bestFit="1" customWidth="1"/>
    <col min="2" max="2" width="77.140625" bestFit="1" customWidth="1"/>
    <col min="3" max="5" width="77.140625" hidden="1" customWidth="1"/>
    <col min="6" max="6" width="77.140625" bestFit="1" customWidth="1"/>
    <col min="7" max="7" width="77.140625" customWidth="1"/>
    <col min="8" max="8" width="77.140625" bestFit="1" customWidth="1"/>
    <col min="10" max="10" width="77.140625" customWidth="1"/>
  </cols>
  <sheetData>
    <row r="1" spans="1:8" x14ac:dyDescent="0.25">
      <c r="A1" t="s">
        <v>36</v>
      </c>
      <c r="B1" t="s">
        <v>33</v>
      </c>
      <c r="C1" t="s">
        <v>35</v>
      </c>
      <c r="D1" t="s">
        <v>76</v>
      </c>
      <c r="E1" t="s">
        <v>141</v>
      </c>
      <c r="F1" t="s">
        <v>34</v>
      </c>
      <c r="G1" t="s">
        <v>89</v>
      </c>
      <c r="H1" t="s">
        <v>91</v>
      </c>
    </row>
    <row r="2" spans="1:8" x14ac:dyDescent="0.25">
      <c r="A2">
        <v>2</v>
      </c>
      <c r="B2" t="s">
        <v>25</v>
      </c>
      <c r="C2" t="str">
        <f>$B2</f>
        <v>Slutbruger</v>
      </c>
      <c r="D2" t="str">
        <f>F2</f>
        <v>Enduser</v>
      </c>
      <c r="E2" t="str">
        <f t="shared" ref="E2:E17" si="0">$B2</f>
        <v>Slutbruger</v>
      </c>
      <c r="F2" t="s">
        <v>37</v>
      </c>
      <c r="G2" t="str">
        <f>F2</f>
        <v>Enduser</v>
      </c>
      <c r="H2" t="str">
        <f>F2</f>
        <v>Enduser</v>
      </c>
    </row>
    <row r="3" spans="1:8" x14ac:dyDescent="0.25">
      <c r="A3">
        <f>A2+1</f>
        <v>3</v>
      </c>
      <c r="B3" t="s">
        <v>32</v>
      </c>
      <c r="C3" t="str">
        <f t="shared" ref="C3:F66" si="1">$B3</f>
        <v>Slutkunder priser. Revisoradgang er gratis</v>
      </c>
      <c r="D3" t="str">
        <f t="shared" ref="D3:D66" si="2">F3</f>
        <v>Prices endusers. Auditors are free</v>
      </c>
      <c r="E3" t="str">
        <f t="shared" si="0"/>
        <v>Slutkunder priser. Revisoradgang er gratis</v>
      </c>
      <c r="F3" t="s">
        <v>38</v>
      </c>
      <c r="G3" t="str">
        <f t="shared" ref="G3:G66" si="3">F3</f>
        <v>Prices endusers. Auditors are free</v>
      </c>
      <c r="H3" t="str">
        <f t="shared" ref="H3:H66" si="4">F3</f>
        <v>Prices endusers. Auditors are free</v>
      </c>
    </row>
    <row r="4" spans="1:8" x14ac:dyDescent="0.25">
      <c r="A4">
        <f t="shared" ref="A4:A67" si="5">A3+1</f>
        <v>4</v>
      </c>
      <c r="B4" t="s">
        <v>203</v>
      </c>
      <c r="C4" t="str">
        <f t="shared" si="1"/>
        <v>Angiv</v>
      </c>
      <c r="D4" t="str">
        <f t="shared" si="2"/>
        <v>Registrer</v>
      </c>
      <c r="E4" t="str">
        <f t="shared" si="0"/>
        <v>Angiv</v>
      </c>
      <c r="F4" t="s">
        <v>39</v>
      </c>
      <c r="G4" t="str">
        <f t="shared" si="3"/>
        <v>Registrer</v>
      </c>
      <c r="H4" t="str">
        <f t="shared" si="4"/>
        <v>Registrer</v>
      </c>
    </row>
    <row r="5" spans="1:8" x14ac:dyDescent="0.25">
      <c r="A5">
        <f t="shared" si="5"/>
        <v>5</v>
      </c>
      <c r="B5" t="s">
        <v>116</v>
      </c>
      <c r="C5" t="str">
        <f t="shared" si="1"/>
        <v>Vælg pakke</v>
      </c>
      <c r="D5" t="str">
        <f t="shared" si="2"/>
        <v>Choose posting per year</v>
      </c>
      <c r="E5" t="str">
        <f t="shared" si="0"/>
        <v>Vælg pakke</v>
      </c>
      <c r="F5" t="s">
        <v>40</v>
      </c>
      <c r="G5" t="str">
        <f t="shared" si="3"/>
        <v>Choose posting per year</v>
      </c>
      <c r="H5" t="str">
        <f t="shared" si="4"/>
        <v>Choose posting per year</v>
      </c>
    </row>
    <row r="6" spans="1:8" x14ac:dyDescent="0.25">
      <c r="A6">
        <f t="shared" si="5"/>
        <v>6</v>
      </c>
      <c r="B6" t="s">
        <v>18</v>
      </c>
      <c r="C6" t="str">
        <f t="shared" si="1"/>
        <v>Pris</v>
      </c>
      <c r="D6" t="str">
        <f t="shared" si="2"/>
        <v>Prices</v>
      </c>
      <c r="E6" t="str">
        <f t="shared" si="0"/>
        <v>Pris</v>
      </c>
      <c r="F6" t="s">
        <v>41</v>
      </c>
      <c r="G6" t="str">
        <f t="shared" si="3"/>
        <v>Prices</v>
      </c>
      <c r="H6" t="str">
        <f t="shared" si="4"/>
        <v>Prices</v>
      </c>
    </row>
    <row r="7" spans="1:8" x14ac:dyDescent="0.25">
      <c r="A7">
        <f t="shared" si="5"/>
        <v>7</v>
      </c>
      <c r="B7" t="s">
        <v>19</v>
      </c>
      <c r="C7" t="str">
        <f t="shared" si="1"/>
        <v>Pris per måned</v>
      </c>
      <c r="D7" t="str">
        <f t="shared" si="2"/>
        <v>Price per month</v>
      </c>
      <c r="E7" t="str">
        <f t="shared" si="0"/>
        <v>Pris per måned</v>
      </c>
      <c r="F7" t="s">
        <v>42</v>
      </c>
      <c r="G7" t="str">
        <f t="shared" si="3"/>
        <v>Price per month</v>
      </c>
      <c r="H7" t="str">
        <f t="shared" si="4"/>
        <v>Price per month</v>
      </c>
    </row>
    <row r="8" spans="1:8" x14ac:dyDescent="0.25">
      <c r="A8">
        <f t="shared" si="5"/>
        <v>8</v>
      </c>
      <c r="B8" t="s">
        <v>121</v>
      </c>
      <c r="C8" t="str">
        <f t="shared" si="1"/>
        <v>Brugere</v>
      </c>
      <c r="D8" t="str">
        <f t="shared" si="2"/>
        <v>First user</v>
      </c>
      <c r="E8" t="str">
        <f t="shared" si="0"/>
        <v>Brugere</v>
      </c>
      <c r="F8" t="s">
        <v>43</v>
      </c>
      <c r="G8" t="str">
        <f t="shared" si="3"/>
        <v>First user</v>
      </c>
      <c r="H8" t="str">
        <f t="shared" si="4"/>
        <v>First user</v>
      </c>
    </row>
    <row r="9" spans="1:8" x14ac:dyDescent="0.25">
      <c r="A9">
        <f t="shared" si="5"/>
        <v>9</v>
      </c>
      <c r="B9" t="s">
        <v>102</v>
      </c>
      <c r="C9" t="str">
        <f t="shared" si="1"/>
        <v>Antal brugere</v>
      </c>
      <c r="D9" t="str">
        <f t="shared" si="2"/>
        <v>subsequent users</v>
      </c>
      <c r="E9" t="str">
        <f t="shared" si="0"/>
        <v>Antal brugere</v>
      </c>
      <c r="F9" t="s">
        <v>47</v>
      </c>
      <c r="G9" t="str">
        <f t="shared" si="3"/>
        <v>subsequent users</v>
      </c>
      <c r="H9" t="str">
        <f t="shared" si="4"/>
        <v>subsequent users</v>
      </c>
    </row>
    <row r="10" spans="1:8" x14ac:dyDescent="0.25">
      <c r="A10">
        <f t="shared" si="5"/>
        <v>10</v>
      </c>
      <c r="B10" t="s">
        <v>26</v>
      </c>
      <c r="C10" t="str">
        <f t="shared" si="1"/>
        <v>Efterfølgende regnskaber</v>
      </c>
      <c r="D10" t="str">
        <f t="shared" si="2"/>
        <v>subsequent accounts</v>
      </c>
      <c r="E10" t="str">
        <f t="shared" si="0"/>
        <v>Efterfølgende regnskaber</v>
      </c>
      <c r="F10" t="s">
        <v>48</v>
      </c>
      <c r="G10" t="str">
        <f t="shared" si="3"/>
        <v>subsequent accounts</v>
      </c>
      <c r="H10" t="str">
        <f t="shared" si="4"/>
        <v>subsequent accounts</v>
      </c>
    </row>
    <row r="11" spans="1:8" x14ac:dyDescent="0.25">
      <c r="A11">
        <f t="shared" si="5"/>
        <v>11</v>
      </c>
      <c r="B11" t="s">
        <v>143</v>
      </c>
      <c r="C11" t="str">
        <f t="shared" si="1"/>
        <v>Uniconta Økonomi inkl.</v>
      </c>
      <c r="D11" t="str">
        <f t="shared" si="2"/>
        <v>Uniconta Economy incl.</v>
      </c>
      <c r="E11" t="str">
        <f t="shared" si="0"/>
        <v>Uniconta Økonomi inkl.</v>
      </c>
      <c r="F11" t="s">
        <v>144</v>
      </c>
      <c r="G11" t="str">
        <f t="shared" si="3"/>
        <v>Uniconta Economy incl.</v>
      </c>
      <c r="H11" t="str">
        <f t="shared" si="4"/>
        <v>Uniconta Economy incl.</v>
      </c>
    </row>
    <row r="12" spans="1:8" x14ac:dyDescent="0.25">
      <c r="A12">
        <f t="shared" si="5"/>
        <v>12</v>
      </c>
      <c r="B12" t="s">
        <v>27</v>
      </c>
      <c r="C12" t="str">
        <f t="shared" si="1"/>
        <v>Per ekstra brugere **</v>
      </c>
      <c r="D12" t="str">
        <f t="shared" si="2"/>
        <v>Per additional users **</v>
      </c>
      <c r="E12" t="str">
        <f t="shared" si="0"/>
        <v>Per ekstra brugere **</v>
      </c>
      <c r="F12" t="s">
        <v>49</v>
      </c>
      <c r="G12" t="str">
        <f t="shared" si="3"/>
        <v>Per additional users **</v>
      </c>
      <c r="H12" t="str">
        <f t="shared" si="4"/>
        <v>Per additional users **</v>
      </c>
    </row>
    <row r="13" spans="1:8" x14ac:dyDescent="0.25">
      <c r="A13">
        <f t="shared" si="5"/>
        <v>13</v>
      </c>
      <c r="B13" t="s">
        <v>29</v>
      </c>
      <c r="C13" t="str">
        <f t="shared" si="1"/>
        <v>Uniconta Logistikmodul</v>
      </c>
      <c r="D13" t="str">
        <f t="shared" si="2"/>
        <v>Uniconta Logistics Module</v>
      </c>
      <c r="E13" t="str">
        <f t="shared" si="0"/>
        <v>Uniconta Logistikmodul</v>
      </c>
      <c r="F13" t="s">
        <v>50</v>
      </c>
      <c r="G13" t="str">
        <f t="shared" si="3"/>
        <v>Uniconta Logistics Module</v>
      </c>
      <c r="H13" t="str">
        <f t="shared" si="4"/>
        <v>Uniconta Logistics Module</v>
      </c>
    </row>
    <row r="14" spans="1:8" x14ac:dyDescent="0.25">
      <c r="A14">
        <f t="shared" si="5"/>
        <v>14</v>
      </c>
      <c r="B14" t="s">
        <v>30</v>
      </c>
      <c r="C14" t="str">
        <f t="shared" si="1"/>
        <v>Uniconta Projektmodul</v>
      </c>
      <c r="D14" t="str">
        <f t="shared" si="2"/>
        <v>Uniconta Project Module</v>
      </c>
      <c r="E14" t="str">
        <f t="shared" si="0"/>
        <v>Uniconta Projektmodul</v>
      </c>
      <c r="F14" t="s">
        <v>51</v>
      </c>
      <c r="G14" t="str">
        <f t="shared" si="3"/>
        <v>Uniconta Project Module</v>
      </c>
      <c r="H14" t="str">
        <f t="shared" si="4"/>
        <v>Uniconta Project Module</v>
      </c>
    </row>
    <row r="15" spans="1:8" x14ac:dyDescent="0.25">
      <c r="A15">
        <f t="shared" si="5"/>
        <v>15</v>
      </c>
      <c r="B15" t="s">
        <v>108</v>
      </c>
      <c r="C15" t="str">
        <f t="shared" si="1"/>
        <v>Ekstra brugere Fuld use</v>
      </c>
      <c r="D15" t="str">
        <f t="shared" si="2"/>
        <v>Additional users. Full Use</v>
      </c>
      <c r="E15" t="str">
        <f t="shared" si="0"/>
        <v>Ekstra brugere Fuld use</v>
      </c>
      <c r="F15" t="s">
        <v>125</v>
      </c>
      <c r="G15" t="str">
        <f t="shared" si="3"/>
        <v>Additional users. Full Use</v>
      </c>
      <c r="H15" t="str">
        <f t="shared" si="4"/>
        <v>Additional users. Full Use</v>
      </c>
    </row>
    <row r="16" spans="1:8" x14ac:dyDescent="0.25">
      <c r="A16">
        <f t="shared" si="5"/>
        <v>16</v>
      </c>
      <c r="B16" t="s">
        <v>188</v>
      </c>
      <c r="C16" t="str">
        <f t="shared" si="1"/>
        <v>Ekstra aktive regnskaber</v>
      </c>
      <c r="D16" t="str">
        <f t="shared" si="2"/>
        <v>Additional active companies</v>
      </c>
      <c r="E16" t="str">
        <f t="shared" si="0"/>
        <v>Ekstra aktive regnskaber</v>
      </c>
      <c r="F16" t="s">
        <v>189</v>
      </c>
      <c r="G16" t="str">
        <f t="shared" si="3"/>
        <v>Additional active companies</v>
      </c>
      <c r="H16" t="str">
        <f t="shared" si="4"/>
        <v>Additional active companies</v>
      </c>
    </row>
    <row r="17" spans="1:8" x14ac:dyDescent="0.25">
      <c r="A17">
        <f t="shared" si="5"/>
        <v>17</v>
      </c>
      <c r="B17" t="s">
        <v>21</v>
      </c>
      <c r="C17" t="str">
        <f t="shared" si="1"/>
        <v>Nej</v>
      </c>
      <c r="D17" t="str">
        <f t="shared" si="2"/>
        <v>No</v>
      </c>
      <c r="E17" t="str">
        <f t="shared" si="0"/>
        <v>Nej</v>
      </c>
      <c r="F17" t="s">
        <v>45</v>
      </c>
      <c r="G17" t="str">
        <f t="shared" si="3"/>
        <v>No</v>
      </c>
      <c r="H17" t="str">
        <f t="shared" si="4"/>
        <v>No</v>
      </c>
    </row>
    <row r="18" spans="1:8" x14ac:dyDescent="0.25">
      <c r="A18">
        <f t="shared" si="5"/>
        <v>18</v>
      </c>
      <c r="B18" t="s">
        <v>20</v>
      </c>
      <c r="C18" t="str">
        <f t="shared" si="1"/>
        <v>Ja</v>
      </c>
      <c r="D18" t="str">
        <f t="shared" si="2"/>
        <v>Yes</v>
      </c>
      <c r="E18" t="str">
        <f t="shared" si="1"/>
        <v>Ja</v>
      </c>
      <c r="F18" t="s">
        <v>46</v>
      </c>
      <c r="G18" t="str">
        <f t="shared" si="3"/>
        <v>Yes</v>
      </c>
      <c r="H18" t="str">
        <f t="shared" si="4"/>
        <v>Yes</v>
      </c>
    </row>
    <row r="19" spans="1:8" x14ac:dyDescent="0.25">
      <c r="A19">
        <f t="shared" si="5"/>
        <v>19</v>
      </c>
      <c r="B19" t="s">
        <v>5</v>
      </c>
      <c r="C19" t="str">
        <f t="shared" si="1"/>
        <v>Op til 5.000 Finansposter pr år</v>
      </c>
      <c r="D19" t="str">
        <f t="shared" si="2"/>
        <v>Up to 5,000 financial items per year</v>
      </c>
      <c r="E19" t="str">
        <f t="shared" si="1"/>
        <v>Op til 5.000 Finansposter pr år</v>
      </c>
      <c r="F19" t="s">
        <v>52</v>
      </c>
      <c r="G19" t="str">
        <f t="shared" si="3"/>
        <v>Up to 5,000 financial items per year</v>
      </c>
      <c r="H19" t="str">
        <f t="shared" si="4"/>
        <v>Up to 5,000 financial items per year</v>
      </c>
    </row>
    <row r="20" spans="1:8" x14ac:dyDescent="0.25">
      <c r="A20">
        <f t="shared" si="5"/>
        <v>20</v>
      </c>
      <c r="B20" t="s">
        <v>4</v>
      </c>
      <c r="C20" t="str">
        <f t="shared" si="1"/>
        <v>Op til 10.000 Finansposter pr år</v>
      </c>
      <c r="D20" t="str">
        <f t="shared" si="2"/>
        <v>Up to 10,000 per year financials</v>
      </c>
      <c r="E20" t="str">
        <f t="shared" si="1"/>
        <v>Op til 10.000 Finansposter pr år</v>
      </c>
      <c r="F20" t="s">
        <v>53</v>
      </c>
      <c r="G20" t="str">
        <f t="shared" si="3"/>
        <v>Up to 10,000 per year financials</v>
      </c>
      <c r="H20" t="str">
        <f t="shared" si="4"/>
        <v>Up to 10,000 per year financials</v>
      </c>
    </row>
    <row r="21" spans="1:8" x14ac:dyDescent="0.25">
      <c r="A21">
        <f t="shared" si="5"/>
        <v>21</v>
      </c>
      <c r="B21" t="s">
        <v>2</v>
      </c>
      <c r="C21" t="str">
        <f t="shared" si="1"/>
        <v>Ubegrænset antal finansposter pr år</v>
      </c>
      <c r="D21" t="str">
        <f t="shared" si="2"/>
        <v>Unlimited number of journal per year</v>
      </c>
      <c r="E21" t="str">
        <f t="shared" si="1"/>
        <v>Ubegrænset antal finansposter pr år</v>
      </c>
      <c r="F21" t="s">
        <v>54</v>
      </c>
      <c r="G21" t="str">
        <f t="shared" si="3"/>
        <v>Unlimited number of journal per year</v>
      </c>
      <c r="H21" t="str">
        <f t="shared" si="4"/>
        <v>Unlimited number of journal per year</v>
      </c>
    </row>
    <row r="22" spans="1:8" x14ac:dyDescent="0.25">
      <c r="A22">
        <f t="shared" si="5"/>
        <v>22</v>
      </c>
      <c r="B22" t="s">
        <v>6</v>
      </c>
      <c r="C22" t="str">
        <f t="shared" si="1"/>
        <v>* Inkl konvertering fra Economic</v>
      </c>
      <c r="D22" t="str">
        <f t="shared" si="2"/>
        <v>* Not relevant</v>
      </c>
      <c r="E22" t="str">
        <f t="shared" si="1"/>
        <v>* Inkl konvertering fra Economic</v>
      </c>
      <c r="F22" t="s">
        <v>68</v>
      </c>
      <c r="G22" t="str">
        <f t="shared" si="3"/>
        <v>* Not relevant</v>
      </c>
      <c r="H22" t="str">
        <f t="shared" si="4"/>
        <v>* Not relevant</v>
      </c>
    </row>
    <row r="23" spans="1:8" x14ac:dyDescent="0.25">
      <c r="A23">
        <f t="shared" si="5"/>
        <v>23</v>
      </c>
      <c r="B23" t="s">
        <v>7</v>
      </c>
      <c r="C23" t="str">
        <f t="shared" si="1"/>
        <v>* Inkl konvertering fra C5</v>
      </c>
      <c r="D23" t="str">
        <f t="shared" si="2"/>
        <v>* Not relevant</v>
      </c>
      <c r="E23" t="str">
        <f t="shared" si="1"/>
        <v>* Inkl konvertering fra C5</v>
      </c>
      <c r="F23" t="s">
        <v>68</v>
      </c>
      <c r="G23" t="str">
        <f t="shared" si="3"/>
        <v>* Not relevant</v>
      </c>
      <c r="H23" t="str">
        <f t="shared" si="4"/>
        <v>* Not relevant</v>
      </c>
    </row>
    <row r="24" spans="1:8" x14ac:dyDescent="0.25">
      <c r="A24">
        <f t="shared" si="5"/>
        <v>24</v>
      </c>
      <c r="B24" t="s">
        <v>28</v>
      </c>
      <c r="C24" t="str">
        <f t="shared" si="1"/>
        <v>** Revisor adgang er gratis</v>
      </c>
      <c r="D24" t="str">
        <f t="shared" si="2"/>
        <v>** The auditor access is free</v>
      </c>
      <c r="E24" t="str">
        <f t="shared" si="1"/>
        <v>** Revisor adgang er gratis</v>
      </c>
      <c r="F24" t="s">
        <v>55</v>
      </c>
      <c r="G24" t="str">
        <f t="shared" si="3"/>
        <v>** The auditor access is free</v>
      </c>
      <c r="H24" t="str">
        <f t="shared" si="4"/>
        <v>** The auditor access is free</v>
      </c>
    </row>
    <row r="25" spans="1:8" x14ac:dyDescent="0.25">
      <c r="A25">
        <f t="shared" si="5"/>
        <v>25</v>
      </c>
      <c r="B25" t="s">
        <v>17</v>
      </c>
      <c r="C25" t="str">
        <f t="shared" si="1"/>
        <v>Et revisionsfirma med Univisor kontrakt</v>
      </c>
      <c r="D25" t="str">
        <f t="shared" si="2"/>
        <v>Auditorfirm with Univisor contract</v>
      </c>
      <c r="E25" t="str">
        <f t="shared" si="1"/>
        <v>Et revisionsfirma med Univisor kontrakt</v>
      </c>
      <c r="F25" t="s">
        <v>63</v>
      </c>
      <c r="G25" t="str">
        <f t="shared" si="3"/>
        <v>Auditorfirm with Univisor contract</v>
      </c>
      <c r="H25" t="str">
        <f t="shared" si="4"/>
        <v>Auditorfirm with Univisor contract</v>
      </c>
    </row>
    <row r="26" spans="1:8" x14ac:dyDescent="0.25">
      <c r="A26">
        <f t="shared" si="5"/>
        <v>26</v>
      </c>
      <c r="B26" t="s">
        <v>16</v>
      </c>
      <c r="C26" t="str">
        <f t="shared" si="1"/>
        <v>Antal revisorbrugere</v>
      </c>
      <c r="D26" t="str">
        <f t="shared" si="2"/>
        <v>Number accountant users</v>
      </c>
      <c r="E26" t="str">
        <f t="shared" si="1"/>
        <v>Antal revisorbrugere</v>
      </c>
      <c r="F26" t="s">
        <v>56</v>
      </c>
      <c r="G26" t="str">
        <f t="shared" si="3"/>
        <v>Number accountant users</v>
      </c>
      <c r="H26" t="str">
        <f t="shared" si="4"/>
        <v>Number accountant users</v>
      </c>
    </row>
    <row r="27" spans="1:8" x14ac:dyDescent="0.25">
      <c r="A27">
        <f t="shared" si="5"/>
        <v>27</v>
      </c>
      <c r="B27" t="s">
        <v>31</v>
      </c>
      <c r="C27" t="str">
        <f t="shared" si="1"/>
        <v>Bogføringskunder uden slutbruger adgang per regnskab*</v>
      </c>
      <c r="D27" t="str">
        <f t="shared" si="2"/>
        <v>Accounting Customers without end-user access per accounting *</v>
      </c>
      <c r="E27" t="str">
        <f t="shared" si="1"/>
        <v>Bogføringskunder uden slutbruger adgang per regnskab*</v>
      </c>
      <c r="F27" t="s">
        <v>57</v>
      </c>
      <c r="G27" t="str">
        <f t="shared" si="3"/>
        <v>Accounting Customers without end-user access per accounting *</v>
      </c>
      <c r="H27" t="str">
        <f t="shared" si="4"/>
        <v>Accounting Customers without end-user access per accounting *</v>
      </c>
    </row>
    <row r="28" spans="1:8" x14ac:dyDescent="0.25">
      <c r="A28">
        <f t="shared" si="5"/>
        <v>28</v>
      </c>
      <c r="B28" t="s">
        <v>23</v>
      </c>
      <c r="C28" t="str">
        <f t="shared" si="1"/>
        <v>Bruges Timesag</v>
      </c>
      <c r="D28" t="str">
        <f t="shared" si="2"/>
        <v>Using Project</v>
      </c>
      <c r="E28" t="str">
        <f t="shared" si="1"/>
        <v>Bruges Timesag</v>
      </c>
      <c r="F28" t="s">
        <v>64</v>
      </c>
      <c r="G28" t="str">
        <f t="shared" si="3"/>
        <v>Using Project</v>
      </c>
      <c r="H28" t="str">
        <f t="shared" si="4"/>
        <v>Using Project</v>
      </c>
    </row>
    <row r="29" spans="1:8" x14ac:dyDescent="0.25">
      <c r="A29">
        <f t="shared" si="5"/>
        <v>29</v>
      </c>
      <c r="B29" t="s">
        <v>22</v>
      </c>
      <c r="C29" t="str">
        <f t="shared" si="1"/>
        <v>Timesag pris</v>
      </c>
      <c r="D29" t="str">
        <f t="shared" si="2"/>
        <v>Price Project</v>
      </c>
      <c r="E29" t="str">
        <f t="shared" si="1"/>
        <v>Timesag pris</v>
      </c>
      <c r="F29" t="s">
        <v>65</v>
      </c>
      <c r="G29" t="str">
        <f t="shared" si="3"/>
        <v>Price Project</v>
      </c>
      <c r="H29" t="str">
        <f t="shared" si="4"/>
        <v>Price Project</v>
      </c>
    </row>
    <row r="30" spans="1:8" x14ac:dyDescent="0.25">
      <c r="A30">
        <f t="shared" si="5"/>
        <v>30</v>
      </c>
      <c r="B30" t="s">
        <v>44</v>
      </c>
      <c r="C30" t="str">
        <f t="shared" si="1"/>
        <v>Uniconta Revisor / Univisor</v>
      </c>
      <c r="D30" t="str">
        <f t="shared" si="2"/>
        <v>Uniconta Accountant / Univisor</v>
      </c>
      <c r="E30" t="str">
        <f t="shared" si="1"/>
        <v>Uniconta Revisor / Univisor</v>
      </c>
      <c r="F30" t="s">
        <v>58</v>
      </c>
      <c r="G30" t="str">
        <f t="shared" si="3"/>
        <v>Uniconta Accountant / Univisor</v>
      </c>
      <c r="H30" t="str">
        <f t="shared" si="4"/>
        <v>Uniconta Accountant / Univisor</v>
      </c>
    </row>
    <row r="31" spans="1:8" x14ac:dyDescent="0.25">
      <c r="A31">
        <f t="shared" si="5"/>
        <v>31</v>
      </c>
      <c r="B31" t="s">
        <v>0</v>
      </c>
      <c r="C31" t="str">
        <f t="shared" si="1"/>
        <v>Revisor</v>
      </c>
      <c r="D31" t="str">
        <f t="shared" si="2"/>
        <v>Accountant</v>
      </c>
      <c r="E31" t="str">
        <f t="shared" si="1"/>
        <v>Revisor</v>
      </c>
      <c r="F31" t="s">
        <v>59</v>
      </c>
      <c r="G31" t="str">
        <f t="shared" si="3"/>
        <v>Accountant</v>
      </c>
      <c r="H31" t="str">
        <f t="shared" si="4"/>
        <v>Accountant</v>
      </c>
    </row>
    <row r="32" spans="1:8" x14ac:dyDescent="0.25">
      <c r="A32">
        <f t="shared" si="5"/>
        <v>32</v>
      </c>
      <c r="B32" t="s">
        <v>31</v>
      </c>
      <c r="C32" t="str">
        <f t="shared" si="1"/>
        <v>Bogføringskunder uden slutbruger adgang per regnskab*</v>
      </c>
      <c r="D32" t="str">
        <f t="shared" si="2"/>
        <v>Accounting Customers without end-user access per accounting *</v>
      </c>
      <c r="E32" t="str">
        <f t="shared" si="1"/>
        <v>Bogføringskunder uden slutbruger adgang per regnskab*</v>
      </c>
      <c r="F32" t="s">
        <v>57</v>
      </c>
      <c r="G32" t="str">
        <f t="shared" si="3"/>
        <v>Accounting Customers without end-user access per accounting *</v>
      </c>
      <c r="H32" t="str">
        <f t="shared" si="4"/>
        <v>Accounting Customers without end-user access per accounting *</v>
      </c>
    </row>
    <row r="33" spans="1:8" x14ac:dyDescent="0.25">
      <c r="A33">
        <f t="shared" si="5"/>
        <v>33</v>
      </c>
      <c r="B33" t="s">
        <v>11</v>
      </c>
      <c r="C33" t="str">
        <f t="shared" si="1"/>
        <v>Incl. Import af data, afslutningsark og Regnskab **</v>
      </c>
      <c r="D33" t="str">
        <f t="shared" si="2"/>
        <v>Incl. Import of data, closing sheet and Accounting **</v>
      </c>
      <c r="E33" t="str">
        <f t="shared" si="1"/>
        <v>Incl. Import af data, afslutningsark og Regnskab **</v>
      </c>
      <c r="F33" t="s">
        <v>60</v>
      </c>
      <c r="G33" t="str">
        <f t="shared" si="3"/>
        <v>Incl. Import of data, closing sheet and Accounting **</v>
      </c>
      <c r="H33" t="str">
        <f t="shared" si="4"/>
        <v>Incl. Import of data, closing sheet and Accounting **</v>
      </c>
    </row>
    <row r="34" spans="1:8" x14ac:dyDescent="0.25">
      <c r="A34">
        <f t="shared" si="5"/>
        <v>34</v>
      </c>
      <c r="B34" t="s">
        <v>15</v>
      </c>
      <c r="C34" t="str">
        <f t="shared" si="1"/>
        <v>Bogføringskunder. Finans/debitor/kreditor/lager</v>
      </c>
      <c r="D34" t="str">
        <f t="shared" si="2"/>
        <v>Accounting Customers. Finance / customer / vendor / warehouse</v>
      </c>
      <c r="E34" t="str">
        <f t="shared" si="1"/>
        <v>Bogføringskunder. Finans/debitor/kreditor/lager</v>
      </c>
      <c r="F34" t="s">
        <v>61</v>
      </c>
      <c r="G34" t="str">
        <f t="shared" si="3"/>
        <v>Accounting Customers. Finance / customer / vendor / warehouse</v>
      </c>
      <c r="H34" t="str">
        <f t="shared" si="4"/>
        <v>Accounting Customers. Finance / customer / vendor / warehouse</v>
      </c>
    </row>
    <row r="35" spans="1:8" x14ac:dyDescent="0.25">
      <c r="A35">
        <f t="shared" si="5"/>
        <v>35</v>
      </c>
      <c r="B35" t="s">
        <v>14</v>
      </c>
      <c r="C35" t="str">
        <f t="shared" si="1"/>
        <v>med Slutbruger adgang</v>
      </c>
      <c r="D35" t="str">
        <f t="shared" si="2"/>
        <v>with End User access</v>
      </c>
      <c r="E35" t="str">
        <f t="shared" si="1"/>
        <v>med Slutbruger adgang</v>
      </c>
      <c r="F35" t="s">
        <v>62</v>
      </c>
      <c r="G35" t="str">
        <f t="shared" si="3"/>
        <v>with End User access</v>
      </c>
      <c r="H35" t="str">
        <f t="shared" si="4"/>
        <v>with End User access</v>
      </c>
    </row>
    <row r="36" spans="1:8" x14ac:dyDescent="0.25">
      <c r="A36">
        <f t="shared" si="5"/>
        <v>36</v>
      </c>
      <c r="B36" t="s">
        <v>9</v>
      </c>
      <c r="C36" t="str">
        <f t="shared" si="1"/>
        <v>Timesag ***</v>
      </c>
      <c r="D36" t="str">
        <f t="shared" si="2"/>
        <v>Project ***</v>
      </c>
      <c r="E36" t="str">
        <f t="shared" si="1"/>
        <v>Timesag ***</v>
      </c>
      <c r="F36" t="s">
        <v>66</v>
      </c>
      <c r="G36" t="str">
        <f t="shared" si="3"/>
        <v>Project ***</v>
      </c>
      <c r="H36" t="str">
        <f t="shared" si="4"/>
        <v>Project ***</v>
      </c>
    </row>
    <row r="37" spans="1:8" x14ac:dyDescent="0.25">
      <c r="A37">
        <f t="shared" si="5"/>
        <v>37</v>
      </c>
      <c r="B37" t="s">
        <v>1</v>
      </c>
      <c r="C37" t="str">
        <f t="shared" si="1"/>
        <v>Timesag full use bruger</v>
      </c>
      <c r="D37" t="str">
        <f t="shared" si="2"/>
        <v>Project  full use user</v>
      </c>
      <c r="E37" t="str">
        <f t="shared" si="1"/>
        <v>Timesag full use bruger</v>
      </c>
      <c r="F37" t="s">
        <v>67</v>
      </c>
      <c r="G37" t="str">
        <f t="shared" si="3"/>
        <v>Project  full use user</v>
      </c>
      <c r="H37" t="str">
        <f t="shared" si="4"/>
        <v>Project  full use user</v>
      </c>
    </row>
    <row r="38" spans="1:8" x14ac:dyDescent="0.25">
      <c r="A38">
        <f t="shared" si="5"/>
        <v>38</v>
      </c>
      <c r="B38" t="s">
        <v>6</v>
      </c>
      <c r="C38" t="str">
        <f t="shared" si="1"/>
        <v>* Inkl konvertering fra Economic</v>
      </c>
      <c r="D38" t="str">
        <f t="shared" si="2"/>
        <v>* Not relevant</v>
      </c>
      <c r="E38" t="str">
        <f t="shared" si="1"/>
        <v>* Inkl konvertering fra Economic</v>
      </c>
      <c r="F38" t="s">
        <v>68</v>
      </c>
      <c r="G38" t="str">
        <f t="shared" si="3"/>
        <v>* Not relevant</v>
      </c>
      <c r="H38" t="str">
        <f t="shared" si="4"/>
        <v>* Not relevant</v>
      </c>
    </row>
    <row r="39" spans="1:8" x14ac:dyDescent="0.25">
      <c r="A39">
        <f t="shared" si="5"/>
        <v>39</v>
      </c>
      <c r="B39" t="s">
        <v>7</v>
      </c>
      <c r="C39" t="str">
        <f t="shared" si="1"/>
        <v>* Inkl konvertering fra C5</v>
      </c>
      <c r="D39" t="str">
        <f t="shared" si="2"/>
        <v>* Not relevant</v>
      </c>
      <c r="E39" t="str">
        <f t="shared" si="1"/>
        <v>* Inkl konvertering fra C5</v>
      </c>
      <c r="F39" t="s">
        <v>68</v>
      </c>
      <c r="G39" t="str">
        <f t="shared" si="3"/>
        <v>* Not relevant</v>
      </c>
      <c r="H39" t="str">
        <f t="shared" si="4"/>
        <v>* Not relevant</v>
      </c>
    </row>
    <row r="40" spans="1:8" x14ac:dyDescent="0.25">
      <c r="A40">
        <f t="shared" si="5"/>
        <v>40</v>
      </c>
      <c r="B40" t="s">
        <v>12</v>
      </c>
      <c r="C40" t="str">
        <f t="shared" si="1"/>
        <v>** Der arbejdes på integration til Magnus Regnskab, CaseWare Regnskab og AuditPlus Regnskab</v>
      </c>
      <c r="D40" t="str">
        <f t="shared" si="2"/>
        <v>** Not relevant</v>
      </c>
      <c r="E40" t="str">
        <f t="shared" si="1"/>
        <v>** Der arbejdes på integration til Magnus Regnskab, CaseWare Regnskab og AuditPlus Regnskab</v>
      </c>
      <c r="F40" t="s">
        <v>69</v>
      </c>
      <c r="G40" t="str">
        <f t="shared" si="3"/>
        <v>** Not relevant</v>
      </c>
      <c r="H40" t="str">
        <f t="shared" si="4"/>
        <v>** Not relevant</v>
      </c>
    </row>
    <row r="41" spans="1:8" x14ac:dyDescent="0.25">
      <c r="A41">
        <f t="shared" si="5"/>
        <v>41</v>
      </c>
      <c r="B41" t="s">
        <v>10</v>
      </c>
      <c r="C41" t="str">
        <f t="shared" si="1"/>
        <v xml:space="preserve">*** Konvertering fra AuditPlus TimeSag </v>
      </c>
      <c r="D41" t="str">
        <f t="shared" si="2"/>
        <v>*** Not relevant</v>
      </c>
      <c r="E41" t="str">
        <f t="shared" si="1"/>
        <v xml:space="preserve">*** Konvertering fra AuditPlus TimeSag </v>
      </c>
      <c r="F41" t="s">
        <v>70</v>
      </c>
      <c r="G41" t="str">
        <f t="shared" si="3"/>
        <v>*** Not relevant</v>
      </c>
      <c r="H41" t="str">
        <f t="shared" si="4"/>
        <v>*** Not relevant</v>
      </c>
    </row>
    <row r="42" spans="1:8" x14ac:dyDescent="0.25">
      <c r="A42">
        <f t="shared" si="5"/>
        <v>42</v>
      </c>
      <c r="B42" t="s">
        <v>13</v>
      </c>
      <c r="C42" t="str">
        <f t="shared" si="1"/>
        <v>Kommentar</v>
      </c>
      <c r="D42" t="str">
        <f t="shared" si="2"/>
        <v>Comments</v>
      </c>
      <c r="E42" t="str">
        <f t="shared" si="1"/>
        <v>Kommentar</v>
      </c>
      <c r="F42" t="s">
        <v>71</v>
      </c>
      <c r="G42" t="str">
        <f t="shared" si="3"/>
        <v>Comments</v>
      </c>
      <c r="H42" t="str">
        <f t="shared" si="4"/>
        <v>Comments</v>
      </c>
    </row>
    <row r="43" spans="1:8" x14ac:dyDescent="0.25">
      <c r="A43">
        <f t="shared" si="5"/>
        <v>43</v>
      </c>
      <c r="B43" t="s">
        <v>8</v>
      </c>
      <c r="C43" t="str">
        <f t="shared" si="1"/>
        <v>fra kr. 15.000</v>
      </c>
      <c r="D43" t="str">
        <f t="shared" si="2"/>
        <v>Not relevant</v>
      </c>
      <c r="E43" t="str">
        <f t="shared" si="1"/>
        <v>fra kr. 15.000</v>
      </c>
      <c r="F43" t="s">
        <v>72</v>
      </c>
      <c r="G43" t="str">
        <f t="shared" si="3"/>
        <v>Not relevant</v>
      </c>
      <c r="H43" t="str">
        <f t="shared" si="4"/>
        <v>Not relevant</v>
      </c>
    </row>
    <row r="44" spans="1:8" x14ac:dyDescent="0.25">
      <c r="A44">
        <f t="shared" si="5"/>
        <v>44</v>
      </c>
      <c r="B44" t="s">
        <v>24</v>
      </c>
      <c r="C44" t="str">
        <f t="shared" si="1"/>
        <v>Står ikke på hjemmesiden</v>
      </c>
      <c r="D44" t="str">
        <f t="shared" si="2"/>
        <v>Not listed on the website</v>
      </c>
      <c r="E44" t="str">
        <f t="shared" si="1"/>
        <v>Står ikke på hjemmesiden</v>
      </c>
      <c r="F44" t="s">
        <v>73</v>
      </c>
      <c r="G44" t="str">
        <f t="shared" si="3"/>
        <v>Not listed on the website</v>
      </c>
      <c r="H44" t="str">
        <f t="shared" si="4"/>
        <v>Not listed on the website</v>
      </c>
    </row>
    <row r="45" spans="1:8" x14ac:dyDescent="0.25">
      <c r="A45">
        <f t="shared" si="5"/>
        <v>45</v>
      </c>
      <c r="B45" t="s">
        <v>78</v>
      </c>
      <c r="C45" t="str">
        <f t="shared" si="1"/>
        <v>Valuta</v>
      </c>
      <c r="D45" t="str">
        <f t="shared" si="2"/>
        <v>Currency</v>
      </c>
      <c r="E45" t="str">
        <f t="shared" si="1"/>
        <v>Valuta</v>
      </c>
      <c r="F45" t="s">
        <v>77</v>
      </c>
      <c r="G45" t="str">
        <f t="shared" si="3"/>
        <v>Currency</v>
      </c>
      <c r="H45" t="str">
        <f t="shared" si="4"/>
        <v>Currency</v>
      </c>
    </row>
    <row r="46" spans="1:8" x14ac:dyDescent="0.25">
      <c r="A46">
        <f t="shared" si="5"/>
        <v>46</v>
      </c>
      <c r="B46" t="s">
        <v>87</v>
      </c>
      <c r="C46" t="str">
        <f t="shared" si="1"/>
        <v>Server brugere</v>
      </c>
      <c r="D46" t="str">
        <f t="shared" si="2"/>
        <v>Server Users</v>
      </c>
      <c r="E46" t="str">
        <f t="shared" si="1"/>
        <v>Server brugere</v>
      </c>
      <c r="F46" t="s">
        <v>139</v>
      </c>
      <c r="G46" t="str">
        <f t="shared" si="3"/>
        <v>Server Users</v>
      </c>
      <c r="H46" t="str">
        <f t="shared" si="4"/>
        <v>Server Users</v>
      </c>
    </row>
    <row r="47" spans="1:8" x14ac:dyDescent="0.25">
      <c r="A47">
        <f t="shared" si="5"/>
        <v>47</v>
      </c>
      <c r="B47" t="s">
        <v>79</v>
      </c>
      <c r="C47" t="str">
        <f t="shared" si="1"/>
        <v>1 - 25 Brugere</v>
      </c>
      <c r="D47" t="str">
        <f t="shared" si="2"/>
        <v>1 - 25 Users</v>
      </c>
      <c r="E47" t="str">
        <f t="shared" si="1"/>
        <v>1 - 25 Brugere</v>
      </c>
      <c r="F47" t="s">
        <v>83</v>
      </c>
      <c r="G47" t="str">
        <f t="shared" si="3"/>
        <v>1 - 25 Users</v>
      </c>
      <c r="H47" t="str">
        <f t="shared" si="4"/>
        <v>1 - 25 Users</v>
      </c>
    </row>
    <row r="48" spans="1:8" x14ac:dyDescent="0.25">
      <c r="A48">
        <f t="shared" si="5"/>
        <v>48</v>
      </c>
      <c r="B48" t="s">
        <v>80</v>
      </c>
      <c r="C48" t="str">
        <f t="shared" si="1"/>
        <v>26 - 100 Brugere</v>
      </c>
      <c r="D48" t="str">
        <f t="shared" si="2"/>
        <v>26 - 100 Users</v>
      </c>
      <c r="E48" t="str">
        <f t="shared" si="1"/>
        <v>26 - 100 Brugere</v>
      </c>
      <c r="F48" t="s">
        <v>84</v>
      </c>
      <c r="G48" t="str">
        <f t="shared" si="3"/>
        <v>26 - 100 Users</v>
      </c>
      <c r="H48" t="str">
        <f t="shared" si="4"/>
        <v>26 - 100 Users</v>
      </c>
    </row>
    <row r="49" spans="1:8" x14ac:dyDescent="0.25">
      <c r="A49">
        <f t="shared" si="5"/>
        <v>49</v>
      </c>
      <c r="B49" t="s">
        <v>81</v>
      </c>
      <c r="C49" t="str">
        <f t="shared" si="1"/>
        <v>101 - 250 Brugere</v>
      </c>
      <c r="D49" t="str">
        <f t="shared" si="2"/>
        <v>101 - 250 Users</v>
      </c>
      <c r="E49" t="str">
        <f t="shared" si="1"/>
        <v>101 - 250 Brugere</v>
      </c>
      <c r="F49" t="s">
        <v>85</v>
      </c>
      <c r="G49" t="str">
        <f t="shared" si="3"/>
        <v>101 - 250 Users</v>
      </c>
      <c r="H49" t="str">
        <f t="shared" si="4"/>
        <v>101 - 250 Users</v>
      </c>
    </row>
    <row r="50" spans="1:8" x14ac:dyDescent="0.25">
      <c r="A50">
        <f t="shared" si="5"/>
        <v>50</v>
      </c>
      <c r="B50" t="s">
        <v>82</v>
      </c>
      <c r="C50" t="str">
        <f t="shared" si="1"/>
        <v>Over 250 Brugere</v>
      </c>
      <c r="D50" t="str">
        <f t="shared" si="2"/>
        <v>Above 250 Users</v>
      </c>
      <c r="E50" t="str">
        <f t="shared" si="1"/>
        <v>Over 250 Brugere</v>
      </c>
      <c r="F50" t="s">
        <v>86</v>
      </c>
      <c r="G50" t="str">
        <f t="shared" si="3"/>
        <v>Above 250 Users</v>
      </c>
      <c r="H50" t="str">
        <f t="shared" si="4"/>
        <v>Above 250 Users</v>
      </c>
    </row>
    <row r="51" spans="1:8" x14ac:dyDescent="0.25">
      <c r="A51">
        <f t="shared" si="5"/>
        <v>51</v>
      </c>
      <c r="B51" t="s">
        <v>92</v>
      </c>
      <c r="C51" t="str">
        <f t="shared" si="1"/>
        <v>CRM Modul</v>
      </c>
      <c r="D51" t="str">
        <f t="shared" si="2"/>
        <v>CRM Module</v>
      </c>
      <c r="E51" t="str">
        <f t="shared" si="1"/>
        <v>CRM Modul</v>
      </c>
      <c r="F51" t="s">
        <v>93</v>
      </c>
      <c r="G51" t="str">
        <f t="shared" si="3"/>
        <v>CRM Module</v>
      </c>
      <c r="H51" t="str">
        <f t="shared" si="4"/>
        <v>CRM Module</v>
      </c>
    </row>
    <row r="52" spans="1:8" x14ac:dyDescent="0.25">
      <c r="A52">
        <f t="shared" si="5"/>
        <v>52</v>
      </c>
      <c r="B52" t="s">
        <v>94</v>
      </c>
      <c r="C52" t="str">
        <f t="shared" si="1"/>
        <v>Finans, debitor, fakturering, en bruger og første regnskab</v>
      </c>
      <c r="D52" t="str">
        <f t="shared" si="2"/>
        <v>Finance, debts, invoicing, one user and first company</v>
      </c>
      <c r="E52" t="str">
        <f t="shared" si="1"/>
        <v>Finans, debitor, fakturering, en bruger og første regnskab</v>
      </c>
      <c r="F52" t="s">
        <v>95</v>
      </c>
      <c r="G52" t="str">
        <f t="shared" si="3"/>
        <v>Finance, debts, invoicing, one user and first company</v>
      </c>
      <c r="H52" t="str">
        <f t="shared" si="4"/>
        <v>Finance, debts, invoicing, one user and first company</v>
      </c>
    </row>
    <row r="53" spans="1:8" x14ac:dyDescent="0.25">
      <c r="A53">
        <f t="shared" si="5"/>
        <v>53</v>
      </c>
      <c r="B53" t="str">
        <f>CONCATENATE("Vejledende prisliste gældende fra ",TEXT(Stamdata!J1,"DD-MM-ÅÅÅÅ"))</f>
        <v>Vejledende prisliste gældende fra 01-07-2018</v>
      </c>
      <c r="C53" t="str">
        <f t="shared" si="1"/>
        <v>Vejledende prisliste gældende fra 01-07-2018</v>
      </c>
      <c r="D53" t="str">
        <f t="shared" si="2"/>
        <v>Indicative price list valid from the 2018-07-01</v>
      </c>
      <c r="E53" t="str">
        <f t="shared" si="1"/>
        <v>Vejledende prisliste gældende fra 01-07-2018</v>
      </c>
      <c r="F53" t="str">
        <f>CONCATENATE("Indicative price list valid from the ",TEXT(Stamdata!J1,"ÅÅÅÅ-MM-DD"))</f>
        <v>Indicative price list valid from the 2018-07-01</v>
      </c>
      <c r="G53" t="str">
        <f t="shared" si="3"/>
        <v>Indicative price list valid from the 2018-07-01</v>
      </c>
      <c r="H53" t="str">
        <f t="shared" si="4"/>
        <v>Indicative price list valid from the 2018-07-01</v>
      </c>
    </row>
    <row r="54" spans="1:8" x14ac:dyDescent="0.25">
      <c r="A54">
        <f t="shared" si="5"/>
        <v>54</v>
      </c>
      <c r="B54" t="s">
        <v>111</v>
      </c>
      <c r="C54" t="str">
        <f t="shared" si="1"/>
        <v>CRM(Sælger)/Projekt/Godkendelse brugere</v>
      </c>
      <c r="D54" t="str">
        <f t="shared" si="2"/>
        <v>CRM(Sales)/Project users</v>
      </c>
      <c r="E54" t="str">
        <f t="shared" si="1"/>
        <v>CRM(Sælger)/Projekt/Godkendelse brugere</v>
      </c>
      <c r="F54" t="s">
        <v>107</v>
      </c>
      <c r="G54" t="str">
        <f t="shared" si="3"/>
        <v>CRM(Sales)/Project users</v>
      </c>
      <c r="H54" t="str">
        <f t="shared" si="4"/>
        <v>CRM(Sales)/Project users</v>
      </c>
    </row>
    <row r="55" spans="1:8" x14ac:dyDescent="0.25">
      <c r="A55">
        <f t="shared" si="5"/>
        <v>55</v>
      </c>
      <c r="B55" t="s">
        <v>251</v>
      </c>
      <c r="C55" t="str">
        <f t="shared" si="1"/>
        <v>Ekstra inaktive regnskaber</v>
      </c>
      <c r="D55" t="str">
        <f t="shared" si="2"/>
        <v>Ekstra inactive Companies</v>
      </c>
      <c r="E55" t="str">
        <f t="shared" si="1"/>
        <v>Ekstra inaktive regnskaber</v>
      </c>
      <c r="F55" t="s">
        <v>190</v>
      </c>
      <c r="G55" t="str">
        <f t="shared" si="3"/>
        <v>Ekstra inactive Companies</v>
      </c>
      <c r="H55" t="str">
        <f t="shared" si="4"/>
        <v>Ekstra inactive Companies</v>
      </c>
    </row>
    <row r="56" spans="1:8" x14ac:dyDescent="0.25">
      <c r="A56">
        <f t="shared" si="5"/>
        <v>56</v>
      </c>
      <c r="B56" t="s">
        <v>96</v>
      </c>
      <c r="C56" t="str">
        <f t="shared" si="1"/>
        <v>Overførsel lokal SQL</v>
      </c>
      <c r="D56" t="str">
        <f t="shared" si="2"/>
        <v>Transfer local SQL</v>
      </c>
      <c r="E56" t="str">
        <f t="shared" si="1"/>
        <v>Overførsel lokal SQL</v>
      </c>
      <c r="F56" t="s">
        <v>97</v>
      </c>
      <c r="G56" t="str">
        <f t="shared" si="3"/>
        <v>Transfer local SQL</v>
      </c>
      <c r="H56" t="str">
        <f t="shared" si="4"/>
        <v>Transfer local SQL</v>
      </c>
    </row>
    <row r="57" spans="1:8" x14ac:dyDescent="0.25">
      <c r="A57">
        <f t="shared" si="5"/>
        <v>57</v>
      </c>
      <c r="B57" t="s">
        <v>98</v>
      </c>
      <c r="C57" t="str">
        <f t="shared" si="1"/>
        <v>&lt;= 4 brugere</v>
      </c>
      <c r="D57" t="str">
        <f t="shared" si="2"/>
        <v>&lt;= 4 brugere</v>
      </c>
      <c r="E57" t="str">
        <f t="shared" si="1"/>
        <v>&lt;= 4 brugere</v>
      </c>
      <c r="F57" t="str">
        <f t="shared" si="1"/>
        <v>&lt;= 4 brugere</v>
      </c>
      <c r="G57" t="str">
        <f t="shared" si="3"/>
        <v>&lt;= 4 brugere</v>
      </c>
      <c r="H57" t="str">
        <f t="shared" si="4"/>
        <v>&lt;= 4 brugere</v>
      </c>
    </row>
    <row r="58" spans="1:8" x14ac:dyDescent="0.25">
      <c r="A58">
        <f t="shared" si="5"/>
        <v>58</v>
      </c>
      <c r="B58" t="s">
        <v>99</v>
      </c>
      <c r="C58" t="str">
        <f t="shared" si="1"/>
        <v>&gt;= 5 brugere</v>
      </c>
      <c r="D58" t="str">
        <f t="shared" si="2"/>
        <v>&gt;= 5 brugere</v>
      </c>
      <c r="E58" t="str">
        <f t="shared" si="1"/>
        <v>&gt;= 5 brugere</v>
      </c>
      <c r="F58" t="str">
        <f t="shared" si="1"/>
        <v>&gt;= 5 brugere</v>
      </c>
      <c r="G58" t="str">
        <f t="shared" si="3"/>
        <v>&gt;= 5 brugere</v>
      </c>
      <c r="H58" t="str">
        <f t="shared" si="4"/>
        <v>&gt;= 5 brugere</v>
      </c>
    </row>
    <row r="59" spans="1:8" x14ac:dyDescent="0.25">
      <c r="A59">
        <f t="shared" si="5"/>
        <v>59</v>
      </c>
      <c r="B59" t="s">
        <v>100</v>
      </c>
      <c r="C59" t="str">
        <f t="shared" si="1"/>
        <v>Lokal SQL</v>
      </c>
      <c r="D59" t="str">
        <f t="shared" si="2"/>
        <v>Lokal SQL</v>
      </c>
      <c r="E59" t="str">
        <f t="shared" si="1"/>
        <v>Lokal SQL</v>
      </c>
      <c r="F59" t="str">
        <f t="shared" si="1"/>
        <v>Lokal SQL</v>
      </c>
      <c r="G59" t="str">
        <f t="shared" si="3"/>
        <v>Lokal SQL</v>
      </c>
      <c r="H59" t="str">
        <f t="shared" si="4"/>
        <v>Lokal SQL</v>
      </c>
    </row>
    <row r="60" spans="1:8" x14ac:dyDescent="0.25">
      <c r="A60">
        <f t="shared" si="5"/>
        <v>60</v>
      </c>
      <c r="B60" t="s">
        <v>165</v>
      </c>
      <c r="C60" t="str">
        <f t="shared" si="1"/>
        <v>Ordre</v>
      </c>
      <c r="D60" t="str">
        <f t="shared" si="2"/>
        <v>Sales order</v>
      </c>
      <c r="E60" t="str">
        <f t="shared" si="1"/>
        <v>Ordre</v>
      </c>
      <c r="F60" t="s">
        <v>166</v>
      </c>
      <c r="G60" t="str">
        <f t="shared" si="3"/>
        <v>Sales order</v>
      </c>
      <c r="H60" t="str">
        <f t="shared" si="4"/>
        <v>Sales order</v>
      </c>
    </row>
    <row r="61" spans="1:8" x14ac:dyDescent="0.25">
      <c r="A61">
        <f t="shared" si="5"/>
        <v>61</v>
      </c>
      <c r="B61" t="s">
        <v>101</v>
      </c>
      <c r="C61" t="str">
        <f t="shared" si="1"/>
        <v>Uniconta indkøb</v>
      </c>
      <c r="D61" t="str">
        <f t="shared" si="2"/>
        <v>Purchase Order</v>
      </c>
      <c r="E61" t="str">
        <f t="shared" si="1"/>
        <v>Uniconta indkøb</v>
      </c>
      <c r="F61" t="s">
        <v>167</v>
      </c>
      <c r="G61" t="str">
        <f t="shared" si="3"/>
        <v>Purchase Order</v>
      </c>
      <c r="H61" t="str">
        <f t="shared" si="4"/>
        <v>Purchase Order</v>
      </c>
    </row>
    <row r="62" spans="1:8" x14ac:dyDescent="0.25">
      <c r="A62">
        <f t="shared" si="5"/>
        <v>62</v>
      </c>
      <c r="B62" t="s">
        <v>104</v>
      </c>
      <c r="C62" t="str">
        <f t="shared" si="1"/>
        <v>Op til 50.000 Finansposter pr år</v>
      </c>
      <c r="D62" t="str">
        <f t="shared" si="2"/>
        <v>Up to 50,000 financial items per year</v>
      </c>
      <c r="E62" t="str">
        <f t="shared" si="1"/>
        <v>Op til 50.000 Finansposter pr år</v>
      </c>
      <c r="F62" t="s">
        <v>137</v>
      </c>
      <c r="G62" t="str">
        <f t="shared" si="3"/>
        <v>Up to 50,000 financial items per year</v>
      </c>
      <c r="H62" t="str">
        <f t="shared" si="4"/>
        <v>Up to 50,000 financial items per year</v>
      </c>
    </row>
    <row r="63" spans="1:8" x14ac:dyDescent="0.25">
      <c r="A63">
        <f t="shared" si="5"/>
        <v>63</v>
      </c>
      <c r="B63" t="s">
        <v>103</v>
      </c>
      <c r="C63" t="str">
        <f t="shared" si="1"/>
        <v>Add On adgang per modul</v>
      </c>
      <c r="D63" t="str">
        <f t="shared" si="2"/>
        <v>Add On access per module</v>
      </c>
      <c r="E63" t="str">
        <f t="shared" si="1"/>
        <v>Add On adgang per modul</v>
      </c>
      <c r="F63" t="s">
        <v>138</v>
      </c>
      <c r="G63" t="str">
        <f t="shared" si="3"/>
        <v>Add On access per module</v>
      </c>
      <c r="H63" t="str">
        <f t="shared" si="4"/>
        <v>Add On access per module</v>
      </c>
    </row>
    <row r="64" spans="1:8" x14ac:dyDescent="0.25">
      <c r="A64">
        <f t="shared" si="5"/>
        <v>64</v>
      </c>
      <c r="B64" t="s">
        <v>105</v>
      </c>
      <c r="C64" t="str">
        <f t="shared" si="1"/>
        <v>Anlægskartotek</v>
      </c>
      <c r="D64" t="str">
        <f t="shared" si="2"/>
        <v>Fixed Asssets</v>
      </c>
      <c r="E64" t="str">
        <f t="shared" si="1"/>
        <v>Anlægskartotek</v>
      </c>
      <c r="F64" t="s">
        <v>126</v>
      </c>
      <c r="G64" t="str">
        <f t="shared" si="3"/>
        <v>Fixed Asssets</v>
      </c>
      <c r="H64" t="str">
        <f t="shared" si="4"/>
        <v>Fixed Asssets</v>
      </c>
    </row>
    <row r="65" spans="1:8" x14ac:dyDescent="0.25">
      <c r="A65">
        <f t="shared" si="5"/>
        <v>65</v>
      </c>
      <c r="B65" t="s">
        <v>155</v>
      </c>
      <c r="C65" t="str">
        <f t="shared" si="1"/>
        <v>Stor webshop. Læs og Skriv til Uniconta. Inkl. Bruger</v>
      </c>
      <c r="D65" t="str">
        <f t="shared" si="2"/>
        <v>Large Webshop. Read and write to Uniconta. Incl. User</v>
      </c>
      <c r="E65" t="str">
        <f t="shared" si="1"/>
        <v>Stor webshop. Læs og Skriv til Uniconta. Inkl. Bruger</v>
      </c>
      <c r="F65" t="s">
        <v>158</v>
      </c>
      <c r="G65" t="str">
        <f t="shared" si="3"/>
        <v>Large Webshop. Read and write to Uniconta. Incl. User</v>
      </c>
      <c r="H65" t="str">
        <f t="shared" si="4"/>
        <v>Large Webshop. Read and write to Uniconta. Incl. User</v>
      </c>
    </row>
    <row r="66" spans="1:8" x14ac:dyDescent="0.25">
      <c r="A66">
        <f t="shared" si="5"/>
        <v>66</v>
      </c>
      <c r="B66" t="s">
        <v>106</v>
      </c>
      <c r="C66" t="str">
        <f t="shared" si="1"/>
        <v>Produktion</v>
      </c>
      <c r="D66" t="str">
        <f t="shared" si="2"/>
        <v>Production</v>
      </c>
      <c r="E66" t="str">
        <f t="shared" si="1"/>
        <v>Produktion</v>
      </c>
      <c r="F66" t="s">
        <v>127</v>
      </c>
      <c r="G66" t="str">
        <f t="shared" si="3"/>
        <v>Production</v>
      </c>
      <c r="H66" t="str">
        <f t="shared" si="4"/>
        <v>Production</v>
      </c>
    </row>
    <row r="67" spans="1:8" x14ac:dyDescent="0.25">
      <c r="A67">
        <f t="shared" si="5"/>
        <v>67</v>
      </c>
      <c r="B67" t="s">
        <v>156</v>
      </c>
      <c r="C67" t="str">
        <f t="shared" ref="C67:F98" si="6">$B67</f>
        <v>Lille webshop. Skriv til Uniconta. Inkl bruger</v>
      </c>
      <c r="D67" t="str">
        <f t="shared" ref="D67:D130" si="7">F67</f>
        <v>Small Webshop. Write to Uniconta. Incl. user</v>
      </c>
      <c r="E67" t="str">
        <f t="shared" si="6"/>
        <v>Lille webshop. Skriv til Uniconta. Inkl bruger</v>
      </c>
      <c r="F67" t="s">
        <v>157</v>
      </c>
      <c r="G67" t="str">
        <f t="shared" ref="G67:G130" si="8">F67</f>
        <v>Small Webshop. Write to Uniconta. Incl. user</v>
      </c>
      <c r="H67" t="str">
        <f t="shared" ref="H67:H130" si="9">F67</f>
        <v>Small Webshop. Write to Uniconta. Incl. user</v>
      </c>
    </row>
    <row r="68" spans="1:8" x14ac:dyDescent="0.25">
      <c r="A68">
        <f t="shared" ref="A68:A131" si="10">A67+1</f>
        <v>68</v>
      </c>
      <c r="B68" t="s">
        <v>112</v>
      </c>
      <c r="C68" t="str">
        <f t="shared" si="6"/>
        <v>Advanceret Adgangskontrol</v>
      </c>
      <c r="D68" t="str">
        <f t="shared" si="7"/>
        <v>Advanced accessrights</v>
      </c>
      <c r="E68" t="str">
        <f t="shared" si="6"/>
        <v>Advanceret Adgangskontrol</v>
      </c>
      <c r="F68" t="s">
        <v>128</v>
      </c>
      <c r="G68" t="str">
        <f t="shared" si="8"/>
        <v>Advanced accessrights</v>
      </c>
      <c r="H68" t="str">
        <f t="shared" si="9"/>
        <v>Advanced accessrights</v>
      </c>
    </row>
    <row r="69" spans="1:8" x14ac:dyDescent="0.25">
      <c r="A69">
        <f t="shared" si="10"/>
        <v>69</v>
      </c>
      <c r="B69" t="s">
        <v>122</v>
      </c>
      <c r="C69" t="str">
        <f t="shared" si="6"/>
        <v>Moduler</v>
      </c>
      <c r="D69" t="str">
        <f t="shared" si="7"/>
        <v>Modules</v>
      </c>
      <c r="E69" t="str">
        <f t="shared" si="6"/>
        <v>Moduler</v>
      </c>
      <c r="F69" t="s">
        <v>129</v>
      </c>
      <c r="G69" t="str">
        <f t="shared" si="8"/>
        <v>Modules</v>
      </c>
      <c r="H69" t="str">
        <f t="shared" si="9"/>
        <v>Modules</v>
      </c>
    </row>
    <row r="70" spans="1:8" x14ac:dyDescent="0.25">
      <c r="A70">
        <f t="shared" si="10"/>
        <v>70</v>
      </c>
      <c r="B70" t="s">
        <v>150</v>
      </c>
      <c r="C70" t="str">
        <f t="shared" si="6"/>
        <v>2.000 Finansposter pr år</v>
      </c>
      <c r="D70" t="str">
        <f t="shared" si="7"/>
        <v>2,000 financial items per year</v>
      </c>
      <c r="E70" t="str">
        <f t="shared" si="6"/>
        <v>2.000 Finansposter pr år</v>
      </c>
      <c r="F70" t="s">
        <v>152</v>
      </c>
      <c r="G70" t="str">
        <f t="shared" si="8"/>
        <v>2,000 financial items per year</v>
      </c>
      <c r="H70" t="str">
        <f t="shared" si="9"/>
        <v>2,000 financial items per year</v>
      </c>
    </row>
    <row r="71" spans="1:8" x14ac:dyDescent="0.25">
      <c r="A71">
        <f t="shared" si="10"/>
        <v>71</v>
      </c>
      <c r="B71" t="s">
        <v>151</v>
      </c>
      <c r="C71" t="str">
        <f t="shared" si="6"/>
        <v>5.000 Finansposter pr år</v>
      </c>
      <c r="D71" t="str">
        <f t="shared" si="7"/>
        <v>5,000 financial items per year</v>
      </c>
      <c r="E71" t="str">
        <f t="shared" si="6"/>
        <v>5.000 Finansposter pr år</v>
      </c>
      <c r="F71" t="s">
        <v>153</v>
      </c>
      <c r="G71" t="str">
        <f t="shared" si="8"/>
        <v>5,000 financial items per year</v>
      </c>
      <c r="H71" t="str">
        <f t="shared" si="9"/>
        <v>5,000 financial items per year</v>
      </c>
    </row>
    <row r="72" spans="1:8" x14ac:dyDescent="0.25">
      <c r="A72">
        <f t="shared" si="10"/>
        <v>72</v>
      </c>
      <c r="B72" t="s">
        <v>2</v>
      </c>
      <c r="C72" t="str">
        <f t="shared" si="6"/>
        <v>Ubegrænset antal finansposter pr år</v>
      </c>
      <c r="D72" t="str">
        <f t="shared" si="7"/>
        <v>Unlimeted financial items per year</v>
      </c>
      <c r="E72" t="str">
        <f t="shared" si="6"/>
        <v>Ubegrænset antal finansposter pr år</v>
      </c>
      <c r="F72" t="s">
        <v>130</v>
      </c>
      <c r="G72" t="str">
        <f t="shared" si="8"/>
        <v>Unlimeted financial items per year</v>
      </c>
      <c r="H72" t="str">
        <f t="shared" si="9"/>
        <v>Unlimeted financial items per year</v>
      </c>
    </row>
    <row r="73" spans="1:8" x14ac:dyDescent="0.25">
      <c r="A73">
        <f t="shared" si="10"/>
        <v>73</v>
      </c>
      <c r="B73" t="s">
        <v>254</v>
      </c>
      <c r="C73" t="str">
        <f t="shared" si="6"/>
        <v>20.000 Finansposter pr år</v>
      </c>
      <c r="D73" t="str">
        <f t="shared" si="7"/>
        <v>10,000 financial items per year</v>
      </c>
      <c r="E73" t="str">
        <f t="shared" si="6"/>
        <v>20.000 Finansposter pr år</v>
      </c>
      <c r="F73" t="s">
        <v>154</v>
      </c>
      <c r="G73" t="str">
        <f t="shared" si="8"/>
        <v>10,000 financial items per year</v>
      </c>
      <c r="H73" t="str">
        <f t="shared" si="9"/>
        <v>10,000 financial items per year</v>
      </c>
    </row>
    <row r="74" spans="1:8" x14ac:dyDescent="0.25">
      <c r="A74">
        <f t="shared" si="10"/>
        <v>74</v>
      </c>
      <c r="B74" t="s">
        <v>234</v>
      </c>
      <c r="C74" t="str">
        <f t="shared" si="6"/>
        <v>Ekstra 10.000 finansposter pr år</v>
      </c>
      <c r="D74" t="str">
        <f t="shared" si="7"/>
        <v>Additional 10.000 financial records per year</v>
      </c>
      <c r="E74" t="str">
        <f t="shared" si="6"/>
        <v>Ekstra 10.000 finansposter pr år</v>
      </c>
      <c r="F74" t="s">
        <v>235</v>
      </c>
      <c r="G74" t="str">
        <f t="shared" si="8"/>
        <v>Additional 10.000 financial records per year</v>
      </c>
      <c r="H74" t="str">
        <f t="shared" si="9"/>
        <v>Additional 10.000 financial records per year</v>
      </c>
    </row>
    <row r="75" spans="1:8" x14ac:dyDescent="0.25">
      <c r="A75">
        <f t="shared" si="10"/>
        <v>75</v>
      </c>
      <c r="B75" t="s">
        <v>236</v>
      </c>
      <c r="C75" t="str">
        <f t="shared" si="6"/>
        <v>Ekstra 20.000 finansposter pr år</v>
      </c>
      <c r="D75" t="str">
        <f t="shared" si="7"/>
        <v>Additional 20.000 financial records per year</v>
      </c>
      <c r="E75" t="str">
        <f t="shared" si="6"/>
        <v>Ekstra 20.000 finansposter pr år</v>
      </c>
      <c r="F75" t="s">
        <v>241</v>
      </c>
      <c r="G75" t="str">
        <f t="shared" si="8"/>
        <v>Additional 20.000 financial records per year</v>
      </c>
      <c r="H75" t="str">
        <f t="shared" si="9"/>
        <v>Additional 20.000 financial records per year</v>
      </c>
    </row>
    <row r="76" spans="1:8" x14ac:dyDescent="0.25">
      <c r="A76">
        <f t="shared" si="10"/>
        <v>76</v>
      </c>
      <c r="B76" t="s">
        <v>2</v>
      </c>
      <c r="C76" t="str">
        <f t="shared" si="6"/>
        <v>Ubegrænset antal finansposter pr år</v>
      </c>
      <c r="D76" t="str">
        <f t="shared" si="7"/>
        <v>Unlimited financial items per year</v>
      </c>
      <c r="E76" t="str">
        <f t="shared" si="6"/>
        <v>Ubegrænset antal finansposter pr år</v>
      </c>
      <c r="F76" t="s">
        <v>131</v>
      </c>
      <c r="G76" t="str">
        <f t="shared" si="8"/>
        <v>Unlimited financial items per year</v>
      </c>
      <c r="H76" t="str">
        <f t="shared" si="9"/>
        <v>Unlimited financial items per year</v>
      </c>
    </row>
    <row r="77" spans="1:8" s="7" customFormat="1" x14ac:dyDescent="0.25">
      <c r="A77" s="7">
        <f t="shared" si="10"/>
        <v>77</v>
      </c>
      <c r="B77" s="7" t="s">
        <v>162</v>
      </c>
      <c r="C77" s="7" t="str">
        <f t="shared" si="6"/>
        <v>500.000 Finansposter pr år</v>
      </c>
      <c r="D77" s="7" t="str">
        <f t="shared" si="7"/>
        <v>500,000 financial records per year</v>
      </c>
      <c r="E77" s="7" t="str">
        <f t="shared" si="6"/>
        <v>500.000 Finansposter pr år</v>
      </c>
      <c r="F77" s="7" t="s">
        <v>164</v>
      </c>
      <c r="G77" s="7" t="str">
        <f t="shared" si="8"/>
        <v>500,000 financial records per year</v>
      </c>
      <c r="H77" s="7" t="str">
        <f t="shared" si="9"/>
        <v>500,000 financial records per year</v>
      </c>
    </row>
    <row r="78" spans="1:8" x14ac:dyDescent="0.25">
      <c r="A78">
        <f t="shared" si="10"/>
        <v>78</v>
      </c>
      <c r="B78" t="s">
        <v>104</v>
      </c>
      <c r="C78" t="str">
        <f t="shared" si="6"/>
        <v>Op til 50.000 Finansposter pr år</v>
      </c>
      <c r="D78" t="str">
        <f t="shared" si="7"/>
        <v>Up to 50,000 financial items per year</v>
      </c>
      <c r="E78" t="str">
        <f t="shared" si="6"/>
        <v>Op til 50.000 Finansposter pr år</v>
      </c>
      <c r="F78" t="s">
        <v>137</v>
      </c>
      <c r="G78" t="str">
        <f t="shared" si="8"/>
        <v>Up to 50,000 financial items per year</v>
      </c>
      <c r="H78" t="str">
        <f t="shared" si="9"/>
        <v>Up to 50,000 financial items per year</v>
      </c>
    </row>
    <row r="79" spans="1:8" x14ac:dyDescent="0.25">
      <c r="A79">
        <f t="shared" si="10"/>
        <v>79</v>
      </c>
      <c r="B79" t="s">
        <v>113</v>
      </c>
      <c r="C79" t="str">
        <f t="shared" si="6"/>
        <v>Op til 100.000 Finansposter pr år</v>
      </c>
      <c r="D79" t="str">
        <f t="shared" si="7"/>
        <v>Up to 100,000 financial items per year</v>
      </c>
      <c r="E79" t="str">
        <f t="shared" si="6"/>
        <v>Op til 100.000 Finansposter pr år</v>
      </c>
      <c r="F79" t="s">
        <v>136</v>
      </c>
      <c r="G79" t="str">
        <f t="shared" si="8"/>
        <v>Up to 100,000 financial items per year</v>
      </c>
      <c r="H79" t="str">
        <f t="shared" si="9"/>
        <v>Up to 100,000 financial items per year</v>
      </c>
    </row>
    <row r="80" spans="1:8" x14ac:dyDescent="0.25">
      <c r="A80">
        <f t="shared" si="10"/>
        <v>80</v>
      </c>
      <c r="B80" t="s">
        <v>2</v>
      </c>
      <c r="C80" t="str">
        <f t="shared" si="6"/>
        <v>Ubegrænset antal finansposter pr år</v>
      </c>
      <c r="D80" t="str">
        <f t="shared" si="7"/>
        <v>Unlimited financial items per year</v>
      </c>
      <c r="E80" t="str">
        <f t="shared" si="6"/>
        <v>Ubegrænset antal finansposter pr år</v>
      </c>
      <c r="F80" t="s">
        <v>131</v>
      </c>
      <c r="G80" t="str">
        <f t="shared" si="8"/>
        <v>Unlimited financial items per year</v>
      </c>
      <c r="H80" t="str">
        <f t="shared" si="9"/>
        <v>Unlimited financial items per year</v>
      </c>
    </row>
    <row r="81" spans="1:8" x14ac:dyDescent="0.25">
      <c r="A81">
        <f t="shared" si="10"/>
        <v>81</v>
      </c>
      <c r="C81">
        <f t="shared" si="6"/>
        <v>0</v>
      </c>
      <c r="D81">
        <f t="shared" si="7"/>
        <v>0</v>
      </c>
      <c r="E81">
        <f t="shared" si="6"/>
        <v>0</v>
      </c>
      <c r="F81">
        <f t="shared" si="6"/>
        <v>0</v>
      </c>
      <c r="G81">
        <f t="shared" si="8"/>
        <v>0</v>
      </c>
      <c r="H81">
        <f t="shared" si="9"/>
        <v>0</v>
      </c>
    </row>
    <row r="82" spans="1:8" x14ac:dyDescent="0.25">
      <c r="A82">
        <f t="shared" si="10"/>
        <v>82</v>
      </c>
      <c r="B82" t="s">
        <v>237</v>
      </c>
      <c r="C82" t="str">
        <f t="shared" si="6"/>
        <v>Ekstra 250.000 finansposter pr år</v>
      </c>
      <c r="D82" t="str">
        <f t="shared" si="7"/>
        <v>Additional 250.000 financial records per year</v>
      </c>
      <c r="E82" t="str">
        <f t="shared" si="6"/>
        <v>Ekstra 250.000 finansposter pr år</v>
      </c>
      <c r="F82" t="s">
        <v>242</v>
      </c>
      <c r="G82" t="str">
        <f t="shared" si="8"/>
        <v>Additional 250.000 financial records per year</v>
      </c>
      <c r="H82" t="str">
        <f t="shared" si="9"/>
        <v>Additional 250.000 financial records per year</v>
      </c>
    </row>
    <row r="83" spans="1:8" x14ac:dyDescent="0.25">
      <c r="A83">
        <f t="shared" si="10"/>
        <v>83</v>
      </c>
      <c r="B83" t="s">
        <v>238</v>
      </c>
      <c r="C83" t="str">
        <f t="shared" si="6"/>
        <v>Ekstra 50.000 finansposter pr år</v>
      </c>
      <c r="D83" t="str">
        <f t="shared" si="7"/>
        <v>Additional 50.000 financial records per year</v>
      </c>
      <c r="E83" t="str">
        <f t="shared" si="6"/>
        <v>Ekstra 50.000 finansposter pr år</v>
      </c>
      <c r="F83" t="s">
        <v>243</v>
      </c>
      <c r="G83" t="str">
        <f t="shared" si="8"/>
        <v>Additional 50.000 financial records per year</v>
      </c>
      <c r="H83" t="str">
        <f t="shared" si="9"/>
        <v>Additional 50.000 financial records per year</v>
      </c>
    </row>
    <row r="84" spans="1:8" x14ac:dyDescent="0.25">
      <c r="A84">
        <f t="shared" si="10"/>
        <v>84</v>
      </c>
      <c r="B84" t="s">
        <v>239</v>
      </c>
      <c r="C84" t="str">
        <f t="shared" si="6"/>
        <v>Ekstra 100.000 finansposter pr år</v>
      </c>
      <c r="D84" t="str">
        <f t="shared" si="7"/>
        <v>Additional 100.000 financial records per year</v>
      </c>
      <c r="E84" t="str">
        <f t="shared" si="6"/>
        <v>Ekstra 100.000 finansposter pr år</v>
      </c>
      <c r="F84" t="s">
        <v>244</v>
      </c>
      <c r="G84" t="str">
        <f t="shared" si="8"/>
        <v>Additional 100.000 financial records per year</v>
      </c>
      <c r="H84" t="str">
        <f t="shared" si="9"/>
        <v>Additional 100.000 financial records per year</v>
      </c>
    </row>
    <row r="85" spans="1:8" x14ac:dyDescent="0.25">
      <c r="A85">
        <f t="shared" si="10"/>
        <v>85</v>
      </c>
      <c r="B85" t="s">
        <v>240</v>
      </c>
      <c r="C85" t="str">
        <f t="shared" si="6"/>
        <v>Ekstra 500.000 finansposter pr år</v>
      </c>
      <c r="D85" t="str">
        <f t="shared" si="7"/>
        <v>Additional 500.000 financial records per year</v>
      </c>
      <c r="E85" t="str">
        <f t="shared" si="6"/>
        <v>Ekstra 500.000 finansposter pr år</v>
      </c>
      <c r="F85" t="s">
        <v>245</v>
      </c>
      <c r="G85" t="str">
        <f t="shared" si="8"/>
        <v>Additional 500.000 financial records per year</v>
      </c>
      <c r="H85" t="str">
        <f t="shared" si="9"/>
        <v>Additional 500.000 financial records per year</v>
      </c>
    </row>
    <row r="86" spans="1:8" x14ac:dyDescent="0.25">
      <c r="A86">
        <f t="shared" si="10"/>
        <v>86</v>
      </c>
      <c r="B86" t="s">
        <v>3</v>
      </c>
      <c r="C86" t="str">
        <f t="shared" si="6"/>
        <v>Kr / md</v>
      </c>
      <c r="D86" t="str">
        <f t="shared" si="7"/>
        <v>Per. Month</v>
      </c>
      <c r="E86" t="str">
        <f t="shared" si="6"/>
        <v>Kr / md</v>
      </c>
      <c r="F86" t="s">
        <v>132</v>
      </c>
      <c r="G86" t="str">
        <f t="shared" si="8"/>
        <v>Per. Month</v>
      </c>
      <c r="H86" t="str">
        <f t="shared" si="9"/>
        <v>Per. Month</v>
      </c>
    </row>
    <row r="87" spans="1:8" x14ac:dyDescent="0.25">
      <c r="A87">
        <f t="shared" si="10"/>
        <v>87</v>
      </c>
      <c r="B87" t="s">
        <v>149</v>
      </c>
      <c r="C87" t="str">
        <f t="shared" si="6"/>
        <v>UC_Standard</v>
      </c>
      <c r="D87" t="str">
        <f t="shared" si="7"/>
        <v>UC_Standard</v>
      </c>
      <c r="E87" t="str">
        <f t="shared" si="6"/>
        <v>UC_Standard</v>
      </c>
      <c r="F87" t="str">
        <f t="shared" si="6"/>
        <v>UC_Standard</v>
      </c>
      <c r="G87" t="str">
        <f t="shared" si="8"/>
        <v>UC_Standard</v>
      </c>
      <c r="H87" t="str">
        <f t="shared" si="9"/>
        <v>UC_Standard</v>
      </c>
    </row>
    <row r="88" spans="1:8" x14ac:dyDescent="0.25">
      <c r="A88">
        <f t="shared" si="10"/>
        <v>88</v>
      </c>
      <c r="B88" t="s">
        <v>114</v>
      </c>
      <c r="C88" t="str">
        <f t="shared" si="6"/>
        <v>UC_Business</v>
      </c>
      <c r="D88" t="str">
        <f t="shared" si="7"/>
        <v>UC_Business</v>
      </c>
      <c r="E88" t="str">
        <f t="shared" si="6"/>
        <v>UC_Business</v>
      </c>
      <c r="F88" t="str">
        <f t="shared" si="6"/>
        <v>UC_Business</v>
      </c>
      <c r="G88" t="str">
        <f t="shared" si="8"/>
        <v>UC_Business</v>
      </c>
      <c r="H88" t="str">
        <f t="shared" si="9"/>
        <v>UC_Business</v>
      </c>
    </row>
    <row r="89" spans="1:8" x14ac:dyDescent="0.25">
      <c r="A89">
        <f t="shared" si="10"/>
        <v>89</v>
      </c>
      <c r="B89" t="s">
        <v>115</v>
      </c>
      <c r="C89" t="str">
        <f t="shared" si="6"/>
        <v>UC_Entreprise</v>
      </c>
      <c r="D89" t="str">
        <f t="shared" si="7"/>
        <v>UC_Entreprise</v>
      </c>
      <c r="E89" t="str">
        <f t="shared" si="6"/>
        <v>UC_Entreprise</v>
      </c>
      <c r="F89" t="str">
        <f t="shared" si="6"/>
        <v>UC_Entreprise</v>
      </c>
      <c r="G89" t="str">
        <f t="shared" si="8"/>
        <v>UC_Entreprise</v>
      </c>
      <c r="H89" t="str">
        <f t="shared" si="9"/>
        <v>UC_Entreprise</v>
      </c>
    </row>
    <row r="90" spans="1:8" x14ac:dyDescent="0.25">
      <c r="A90">
        <f t="shared" si="10"/>
        <v>90</v>
      </c>
      <c r="C90">
        <f t="shared" si="6"/>
        <v>0</v>
      </c>
      <c r="D90">
        <f t="shared" si="7"/>
        <v>0</v>
      </c>
      <c r="E90">
        <f t="shared" si="6"/>
        <v>0</v>
      </c>
      <c r="F90">
        <f t="shared" si="6"/>
        <v>0</v>
      </c>
      <c r="G90">
        <f t="shared" si="8"/>
        <v>0</v>
      </c>
      <c r="H90">
        <f t="shared" si="9"/>
        <v>0</v>
      </c>
    </row>
    <row r="91" spans="1:8" x14ac:dyDescent="0.25">
      <c r="A91">
        <f t="shared" si="10"/>
        <v>91</v>
      </c>
      <c r="B91" t="s">
        <v>118</v>
      </c>
      <c r="C91" t="str">
        <f t="shared" si="6"/>
        <v>Ikke muligt</v>
      </c>
      <c r="D91" t="str">
        <f t="shared" si="7"/>
        <v>Not possible</v>
      </c>
      <c r="E91" t="str">
        <f t="shared" si="6"/>
        <v>Ikke muligt</v>
      </c>
      <c r="F91" t="s">
        <v>142</v>
      </c>
      <c r="G91" t="str">
        <f t="shared" si="8"/>
        <v>Not possible</v>
      </c>
      <c r="H91" t="str">
        <f t="shared" si="9"/>
        <v>Not possible</v>
      </c>
    </row>
    <row r="92" spans="1:8" x14ac:dyDescent="0.25">
      <c r="A92">
        <f t="shared" si="10"/>
        <v>92</v>
      </c>
      <c r="B92" t="s">
        <v>119</v>
      </c>
      <c r="C92" t="str">
        <f t="shared" si="6"/>
        <v>Inkl.</v>
      </c>
      <c r="D92" t="str">
        <f t="shared" si="7"/>
        <v>Inkl.</v>
      </c>
      <c r="E92" t="str">
        <f t="shared" si="6"/>
        <v>Inkl.</v>
      </c>
      <c r="F92" t="str">
        <f t="shared" si="6"/>
        <v>Inkl.</v>
      </c>
      <c r="G92" t="str">
        <f t="shared" si="8"/>
        <v>Inkl.</v>
      </c>
      <c r="H92" t="str">
        <f t="shared" si="9"/>
        <v>Inkl.</v>
      </c>
    </row>
    <row r="93" spans="1:8" x14ac:dyDescent="0.25">
      <c r="A93">
        <f t="shared" si="10"/>
        <v>93</v>
      </c>
      <c r="B93" t="s">
        <v>120</v>
      </c>
      <c r="C93" t="str">
        <f t="shared" si="6"/>
        <v>Kan vælges</v>
      </c>
      <c r="D93" t="str">
        <f t="shared" si="7"/>
        <v>Can be chosen</v>
      </c>
      <c r="E93" t="str">
        <f t="shared" si="6"/>
        <v>Kan vælges</v>
      </c>
      <c r="F93" t="s">
        <v>133</v>
      </c>
      <c r="G93" t="str">
        <f t="shared" si="8"/>
        <v>Can be chosen</v>
      </c>
      <c r="H93" t="str">
        <f t="shared" si="9"/>
        <v>Can be chosen</v>
      </c>
    </row>
    <row r="94" spans="1:8" x14ac:dyDescent="0.25">
      <c r="A94">
        <f t="shared" si="10"/>
        <v>94</v>
      </c>
      <c r="B94" t="s">
        <v>145</v>
      </c>
      <c r="C94" t="str">
        <f t="shared" si="6"/>
        <v>Indirekte brugere</v>
      </c>
      <c r="D94" t="str">
        <f t="shared" si="7"/>
        <v>Indirect users</v>
      </c>
      <c r="E94" t="str">
        <f t="shared" si="6"/>
        <v>Indirekte brugere</v>
      </c>
      <c r="F94" t="s">
        <v>146</v>
      </c>
      <c r="G94" t="str">
        <f t="shared" si="8"/>
        <v>Indirect users</v>
      </c>
      <c r="H94" t="str">
        <f t="shared" si="9"/>
        <v>Indirect users</v>
      </c>
    </row>
    <row r="95" spans="1:8" x14ac:dyDescent="0.25">
      <c r="A95">
        <f t="shared" si="10"/>
        <v>95</v>
      </c>
      <c r="B95" t="s">
        <v>123</v>
      </c>
      <c r="C95" t="str">
        <f t="shared" si="6"/>
        <v>Indirekte Device bruger. Husk ekstra bruger</v>
      </c>
      <c r="D95" t="str">
        <f t="shared" si="7"/>
        <v>Indirect Device User. Remenber additional user</v>
      </c>
      <c r="E95" t="str">
        <f t="shared" si="6"/>
        <v>Indirekte Device bruger. Husk ekstra bruger</v>
      </c>
      <c r="F95" t="s">
        <v>134</v>
      </c>
      <c r="G95" t="str">
        <f t="shared" si="8"/>
        <v>Indirect Device User. Remenber additional user</v>
      </c>
      <c r="H95" t="str">
        <f t="shared" si="9"/>
        <v>Indirect Device User. Remenber additional user</v>
      </c>
    </row>
    <row r="96" spans="1:8" x14ac:dyDescent="0.25">
      <c r="A96">
        <f t="shared" si="10"/>
        <v>96</v>
      </c>
      <c r="B96" t="s">
        <v>124</v>
      </c>
      <c r="C96" t="str">
        <f t="shared" si="6"/>
        <v>Indirekte medarbejder bruger. Husk ekstra bruger</v>
      </c>
      <c r="D96" t="str">
        <f t="shared" si="7"/>
        <v>Indirect employee User. Remenber additional user</v>
      </c>
      <c r="E96" t="str">
        <f t="shared" si="6"/>
        <v>Indirekte medarbejder bruger. Husk ekstra bruger</v>
      </c>
      <c r="F96" t="s">
        <v>135</v>
      </c>
      <c r="G96" t="str">
        <f t="shared" si="8"/>
        <v>Indirect employee User. Remenber additional user</v>
      </c>
      <c r="H96" t="str">
        <f t="shared" si="9"/>
        <v>Indirect employee User. Remenber additional user</v>
      </c>
    </row>
    <row r="97" spans="1:8" x14ac:dyDescent="0.25">
      <c r="A97">
        <f t="shared" si="10"/>
        <v>97</v>
      </c>
      <c r="B97" t="s">
        <v>148</v>
      </c>
      <c r="C97" t="str">
        <f t="shared" si="6"/>
        <v>For alle pakker</v>
      </c>
      <c r="D97" t="str">
        <f t="shared" si="7"/>
        <v>For all packages</v>
      </c>
      <c r="E97" t="str">
        <f t="shared" si="6"/>
        <v>For alle pakker</v>
      </c>
      <c r="F97" t="s">
        <v>147</v>
      </c>
      <c r="G97" t="str">
        <f t="shared" si="8"/>
        <v>For all packages</v>
      </c>
      <c r="H97" t="str">
        <f t="shared" si="9"/>
        <v>For all packages</v>
      </c>
    </row>
    <row r="98" spans="1:8" x14ac:dyDescent="0.25">
      <c r="A98">
        <f t="shared" si="10"/>
        <v>98</v>
      </c>
      <c r="C98">
        <f t="shared" si="6"/>
        <v>0</v>
      </c>
      <c r="D98">
        <f t="shared" si="7"/>
        <v>0</v>
      </c>
      <c r="E98">
        <f t="shared" si="6"/>
        <v>0</v>
      </c>
      <c r="F98">
        <f t="shared" si="6"/>
        <v>0</v>
      </c>
      <c r="G98">
        <f t="shared" si="8"/>
        <v>0</v>
      </c>
      <c r="H98">
        <f t="shared" si="9"/>
        <v>0</v>
      </c>
    </row>
    <row r="99" spans="1:8" x14ac:dyDescent="0.25">
      <c r="A99">
        <f t="shared" si="10"/>
        <v>99</v>
      </c>
      <c r="B99" t="s">
        <v>170</v>
      </c>
      <c r="C99" t="str">
        <f t="shared" ref="C99:F130" si="11">$B99</f>
        <v>Inklusiv</v>
      </c>
      <c r="D99" t="str">
        <f t="shared" si="7"/>
        <v>Inclusive</v>
      </c>
      <c r="E99" t="str">
        <f t="shared" si="11"/>
        <v>Inklusiv</v>
      </c>
      <c r="F99" t="s">
        <v>171</v>
      </c>
      <c r="G99" t="str">
        <f t="shared" si="8"/>
        <v>Inclusive</v>
      </c>
      <c r="H99" t="str">
        <f t="shared" si="9"/>
        <v>Inclusive</v>
      </c>
    </row>
    <row r="100" spans="1:8" x14ac:dyDescent="0.25">
      <c r="A100">
        <f t="shared" si="10"/>
        <v>100</v>
      </c>
      <c r="B100" t="s">
        <v>200</v>
      </c>
      <c r="C100" t="str">
        <f t="shared" si="11"/>
        <v>Det første aktive regnskab</v>
      </c>
      <c r="D100" t="str">
        <f t="shared" si="7"/>
        <v>The first  active company</v>
      </c>
      <c r="E100" t="str">
        <f t="shared" si="11"/>
        <v>Det første aktive regnskab</v>
      </c>
      <c r="F100" t="s">
        <v>201</v>
      </c>
      <c r="G100" t="str">
        <f t="shared" si="8"/>
        <v>The first  active company</v>
      </c>
      <c r="H100" t="str">
        <f t="shared" si="9"/>
        <v>The first  active company</v>
      </c>
    </row>
    <row r="101" spans="1:8" x14ac:dyDescent="0.25">
      <c r="A101">
        <f t="shared" si="10"/>
        <v>101</v>
      </c>
      <c r="B101" t="s">
        <v>168</v>
      </c>
      <c r="C101" t="str">
        <f t="shared" si="11"/>
        <v>Den første bruger</v>
      </c>
      <c r="D101" t="str">
        <f t="shared" si="7"/>
        <v>The first user</v>
      </c>
      <c r="E101" t="str">
        <f t="shared" si="11"/>
        <v>Den første bruger</v>
      </c>
      <c r="F101" t="s">
        <v>169</v>
      </c>
      <c r="G101" t="str">
        <f t="shared" si="8"/>
        <v>The first user</v>
      </c>
      <c r="H101" t="str">
        <f t="shared" si="9"/>
        <v>The first user</v>
      </c>
    </row>
    <row r="102" spans="1:8" x14ac:dyDescent="0.25">
      <c r="A102">
        <f t="shared" si="10"/>
        <v>102</v>
      </c>
      <c r="B102" t="s">
        <v>174</v>
      </c>
      <c r="C102" t="str">
        <f t="shared" si="11"/>
        <v>Finans</v>
      </c>
      <c r="D102" t="str">
        <f t="shared" si="7"/>
        <v>General ledger</v>
      </c>
      <c r="E102" t="str">
        <f t="shared" si="11"/>
        <v>Finans</v>
      </c>
      <c r="F102" t="s">
        <v>175</v>
      </c>
      <c r="G102" t="str">
        <f t="shared" si="8"/>
        <v>General ledger</v>
      </c>
      <c r="H102" t="str">
        <f t="shared" si="9"/>
        <v>General ledger</v>
      </c>
    </row>
    <row r="103" spans="1:8" x14ac:dyDescent="0.25">
      <c r="A103">
        <f t="shared" si="10"/>
        <v>103</v>
      </c>
      <c r="B103" t="s">
        <v>172</v>
      </c>
      <c r="C103" t="str">
        <f t="shared" si="11"/>
        <v>Debitor</v>
      </c>
      <c r="D103" t="str">
        <f t="shared" ref="D103" si="12">F103</f>
        <v>Debtor</v>
      </c>
      <c r="E103" t="str">
        <f t="shared" si="11"/>
        <v>Debitor</v>
      </c>
      <c r="F103" t="s">
        <v>173</v>
      </c>
      <c r="G103" t="str">
        <f t="shared" si="8"/>
        <v>Debtor</v>
      </c>
      <c r="H103" t="str">
        <f t="shared" si="9"/>
        <v>Debtor</v>
      </c>
    </row>
    <row r="104" spans="1:8" x14ac:dyDescent="0.25">
      <c r="A104">
        <f t="shared" si="10"/>
        <v>104</v>
      </c>
      <c r="B104" t="s">
        <v>176</v>
      </c>
      <c r="C104" t="str">
        <f t="shared" si="11"/>
        <v>Kreditor</v>
      </c>
      <c r="D104" t="str">
        <f t="shared" si="7"/>
        <v>Creditor</v>
      </c>
      <c r="E104" t="str">
        <f t="shared" si="11"/>
        <v>Kreditor</v>
      </c>
      <c r="F104" t="s">
        <v>179</v>
      </c>
      <c r="G104" t="str">
        <f t="shared" si="8"/>
        <v>Creditor</v>
      </c>
      <c r="H104" t="str">
        <f t="shared" si="9"/>
        <v>Creditor</v>
      </c>
    </row>
    <row r="105" spans="1:8" x14ac:dyDescent="0.25">
      <c r="A105">
        <f t="shared" si="10"/>
        <v>105</v>
      </c>
      <c r="B105" t="s">
        <v>177</v>
      </c>
      <c r="C105" t="str">
        <f t="shared" si="11"/>
        <v>Varekartotek</v>
      </c>
      <c r="D105" t="str">
        <f t="shared" si="7"/>
        <v>Product List</v>
      </c>
      <c r="E105" t="str">
        <f t="shared" si="11"/>
        <v>Varekartotek</v>
      </c>
      <c r="F105" t="s">
        <v>178</v>
      </c>
      <c r="G105" t="str">
        <f t="shared" si="8"/>
        <v>Product List</v>
      </c>
      <c r="H105" t="str">
        <f t="shared" si="9"/>
        <v>Product List</v>
      </c>
    </row>
    <row r="106" spans="1:8" x14ac:dyDescent="0.25">
      <c r="A106">
        <f t="shared" si="10"/>
        <v>106</v>
      </c>
      <c r="B106" t="s">
        <v>165</v>
      </c>
      <c r="C106" t="str">
        <f t="shared" si="11"/>
        <v>Ordre</v>
      </c>
      <c r="D106" t="str">
        <f t="shared" si="7"/>
        <v>Ordre</v>
      </c>
      <c r="E106" t="str">
        <f t="shared" si="11"/>
        <v>Ordre</v>
      </c>
      <c r="F106" t="str">
        <f t="shared" si="11"/>
        <v>Ordre</v>
      </c>
      <c r="G106" t="str">
        <f t="shared" si="8"/>
        <v>Ordre</v>
      </c>
      <c r="H106" t="str">
        <f t="shared" si="9"/>
        <v>Ordre</v>
      </c>
    </row>
    <row r="107" spans="1:8" x14ac:dyDescent="0.25">
      <c r="A107">
        <f t="shared" si="10"/>
        <v>107</v>
      </c>
      <c r="B107" t="s">
        <v>180</v>
      </c>
      <c r="C107" t="str">
        <f t="shared" si="11"/>
        <v>Indkøb</v>
      </c>
      <c r="D107" t="str">
        <f t="shared" si="7"/>
        <v>Indkøb</v>
      </c>
      <c r="E107" t="str">
        <f t="shared" si="11"/>
        <v>Indkøb</v>
      </c>
      <c r="F107" t="str">
        <f t="shared" si="11"/>
        <v>Indkøb</v>
      </c>
      <c r="G107" t="str">
        <f t="shared" si="8"/>
        <v>Indkøb</v>
      </c>
      <c r="H107" t="str">
        <f t="shared" si="9"/>
        <v>Indkøb</v>
      </c>
    </row>
    <row r="108" spans="1:8" x14ac:dyDescent="0.25">
      <c r="A108">
        <f t="shared" si="10"/>
        <v>108</v>
      </c>
      <c r="B108" t="s">
        <v>181</v>
      </c>
      <c r="C108" t="str">
        <f t="shared" si="11"/>
        <v>Logistik</v>
      </c>
      <c r="D108" t="str">
        <f t="shared" si="7"/>
        <v>Logistik</v>
      </c>
      <c r="E108" t="str">
        <f t="shared" si="11"/>
        <v>Logistik</v>
      </c>
      <c r="F108" t="str">
        <f t="shared" si="11"/>
        <v>Logistik</v>
      </c>
      <c r="G108" t="str">
        <f t="shared" si="8"/>
        <v>Logistik</v>
      </c>
      <c r="H108" t="str">
        <f t="shared" si="9"/>
        <v>Logistik</v>
      </c>
    </row>
    <row r="109" spans="1:8" x14ac:dyDescent="0.25">
      <c r="A109">
        <f t="shared" si="10"/>
        <v>109</v>
      </c>
      <c r="B109" t="s">
        <v>182</v>
      </c>
      <c r="C109" t="str">
        <f t="shared" si="11"/>
        <v>Projekt</v>
      </c>
      <c r="D109" t="str">
        <f t="shared" si="7"/>
        <v>Projekt</v>
      </c>
      <c r="E109" t="str">
        <f t="shared" si="11"/>
        <v>Projekt</v>
      </c>
      <c r="F109" t="str">
        <f t="shared" si="11"/>
        <v>Projekt</v>
      </c>
      <c r="G109" t="str">
        <f t="shared" si="8"/>
        <v>Projekt</v>
      </c>
      <c r="H109" t="str">
        <f t="shared" si="9"/>
        <v>Projekt</v>
      </c>
    </row>
    <row r="110" spans="1:8" x14ac:dyDescent="0.25">
      <c r="A110">
        <f t="shared" si="10"/>
        <v>110</v>
      </c>
      <c r="B110" t="s">
        <v>106</v>
      </c>
      <c r="C110" t="str">
        <f t="shared" si="11"/>
        <v>Produktion</v>
      </c>
      <c r="D110" t="str">
        <f t="shared" si="7"/>
        <v>Produktion</v>
      </c>
      <c r="E110" t="str">
        <f t="shared" si="11"/>
        <v>Produktion</v>
      </c>
      <c r="F110" t="str">
        <f t="shared" si="11"/>
        <v>Produktion</v>
      </c>
      <c r="G110" t="str">
        <f t="shared" si="8"/>
        <v>Produktion</v>
      </c>
      <c r="H110" t="str">
        <f t="shared" si="9"/>
        <v>Produktion</v>
      </c>
    </row>
    <row r="111" spans="1:8" x14ac:dyDescent="0.25">
      <c r="A111">
        <f t="shared" si="10"/>
        <v>111</v>
      </c>
      <c r="B111" t="s">
        <v>183</v>
      </c>
      <c r="C111" t="str">
        <f t="shared" si="11"/>
        <v>CRM</v>
      </c>
      <c r="D111" t="str">
        <f t="shared" si="7"/>
        <v>CRM</v>
      </c>
      <c r="E111" t="str">
        <f t="shared" si="11"/>
        <v>CRM</v>
      </c>
      <c r="F111" t="str">
        <f t="shared" si="11"/>
        <v>CRM</v>
      </c>
      <c r="G111" t="str">
        <f t="shared" si="8"/>
        <v>CRM</v>
      </c>
      <c r="H111" t="str">
        <f t="shared" si="9"/>
        <v>CRM</v>
      </c>
    </row>
    <row r="112" spans="1:8" x14ac:dyDescent="0.25">
      <c r="A112">
        <f t="shared" si="10"/>
        <v>112</v>
      </c>
      <c r="B112" t="s">
        <v>184</v>
      </c>
      <c r="C112" t="str">
        <f t="shared" si="11"/>
        <v>Straksfakturering</v>
      </c>
      <c r="D112" t="str">
        <f t="shared" si="7"/>
        <v>Immediately Billing</v>
      </c>
      <c r="E112" t="str">
        <f t="shared" si="11"/>
        <v>Straksfakturering</v>
      </c>
      <c r="F112" t="s">
        <v>185</v>
      </c>
      <c r="G112" t="str">
        <f t="shared" si="8"/>
        <v>Immediately Billing</v>
      </c>
      <c r="H112" t="str">
        <f t="shared" si="9"/>
        <v>Immediately Billing</v>
      </c>
    </row>
    <row r="113" spans="1:8" x14ac:dyDescent="0.25">
      <c r="A113">
        <f t="shared" si="10"/>
        <v>113</v>
      </c>
      <c r="B113" t="s">
        <v>186</v>
      </c>
      <c r="C113" t="str">
        <f t="shared" si="11"/>
        <v>Ikke tilladt</v>
      </c>
      <c r="D113" t="str">
        <f t="shared" si="7"/>
        <v>Not allowed</v>
      </c>
      <c r="E113" t="str">
        <f t="shared" si="11"/>
        <v>Ikke tilladt</v>
      </c>
      <c r="F113" t="s">
        <v>187</v>
      </c>
      <c r="G113" t="str">
        <f t="shared" si="8"/>
        <v>Not allowed</v>
      </c>
      <c r="H113" t="str">
        <f t="shared" si="9"/>
        <v>Not allowed</v>
      </c>
    </row>
    <row r="114" spans="1:8" x14ac:dyDescent="0.25">
      <c r="A114">
        <f t="shared" si="10"/>
        <v>114</v>
      </c>
      <c r="B114" t="s">
        <v>196</v>
      </c>
      <c r="C114" t="str">
        <f t="shared" si="11"/>
        <v>Direkte Uniconta brugere</v>
      </c>
      <c r="D114" t="str">
        <f t="shared" si="7"/>
        <v>Direct Uniconta users</v>
      </c>
      <c r="E114" t="str">
        <f t="shared" si="11"/>
        <v>Direkte Uniconta brugere</v>
      </c>
      <c r="F114" t="s">
        <v>195</v>
      </c>
      <c r="G114" t="str">
        <f t="shared" si="8"/>
        <v>Direct Uniconta users</v>
      </c>
      <c r="H114" t="str">
        <f t="shared" si="9"/>
        <v>Direct Uniconta users</v>
      </c>
    </row>
    <row r="115" spans="1:8" x14ac:dyDescent="0.25">
      <c r="A115">
        <f t="shared" si="10"/>
        <v>115</v>
      </c>
      <c r="B115" t="s">
        <v>194</v>
      </c>
      <c r="C115" t="str">
        <f t="shared" si="11"/>
        <v>og er relevant for …</v>
      </c>
      <c r="D115" t="str">
        <f t="shared" si="7"/>
        <v>and is relevant for …</v>
      </c>
      <c r="E115" t="str">
        <f t="shared" si="11"/>
        <v>og er relevant for …</v>
      </c>
      <c r="F115" t="s">
        <v>193</v>
      </c>
      <c r="G115" t="str">
        <f t="shared" si="8"/>
        <v>and is relevant for …</v>
      </c>
      <c r="H115" t="str">
        <f t="shared" si="9"/>
        <v>and is relevant for …</v>
      </c>
    </row>
    <row r="116" spans="1:8" x14ac:dyDescent="0.25">
      <c r="A116">
        <f t="shared" si="10"/>
        <v>116</v>
      </c>
      <c r="B116" t="s">
        <v>191</v>
      </c>
      <c r="C116" t="str">
        <f t="shared" si="11"/>
        <v>Starter med …</v>
      </c>
      <c r="D116" t="str">
        <f t="shared" si="7"/>
        <v>Is starting with …</v>
      </c>
      <c r="E116" t="str">
        <f t="shared" si="11"/>
        <v>Starter med …</v>
      </c>
      <c r="F116" t="s">
        <v>192</v>
      </c>
      <c r="G116" t="str">
        <f t="shared" si="8"/>
        <v>Is starting with …</v>
      </c>
      <c r="H116" t="str">
        <f t="shared" si="9"/>
        <v>Is starting with …</v>
      </c>
    </row>
    <row r="117" spans="1:8" x14ac:dyDescent="0.25">
      <c r="A117">
        <f t="shared" si="10"/>
        <v>117</v>
      </c>
      <c r="B117" t="s">
        <v>102</v>
      </c>
      <c r="C117" t="str">
        <f t="shared" si="11"/>
        <v>Antal brugere</v>
      </c>
      <c r="D117" t="str">
        <f t="shared" si="7"/>
        <v>Number of users</v>
      </c>
      <c r="E117" t="str">
        <f t="shared" si="11"/>
        <v>Antal brugere</v>
      </c>
      <c r="F117" t="s">
        <v>223</v>
      </c>
      <c r="G117" t="str">
        <f t="shared" si="8"/>
        <v>Number of users</v>
      </c>
      <c r="H117" t="str">
        <f t="shared" si="9"/>
        <v>Number of users</v>
      </c>
    </row>
    <row r="118" spans="1:8" x14ac:dyDescent="0.25">
      <c r="A118">
        <f t="shared" si="10"/>
        <v>118</v>
      </c>
      <c r="B118" t="s">
        <v>248</v>
      </c>
      <c r="C118" t="str">
        <f t="shared" si="11"/>
        <v>WebShop - kan kun skrive til Uniconta</v>
      </c>
      <c r="D118" t="str">
        <f t="shared" si="7"/>
        <v>WebShop - can only write</v>
      </c>
      <c r="E118" t="str">
        <f t="shared" si="11"/>
        <v>WebShop - kan kun skrive til Uniconta</v>
      </c>
      <c r="F118" t="s">
        <v>249</v>
      </c>
      <c r="G118" t="str">
        <f t="shared" si="8"/>
        <v>WebShop - can only write</v>
      </c>
      <c r="H118" t="str">
        <f t="shared" si="9"/>
        <v>WebShop - can only write</v>
      </c>
    </row>
    <row r="119" spans="1:8" x14ac:dyDescent="0.25">
      <c r="A119">
        <f t="shared" si="10"/>
        <v>119</v>
      </c>
      <c r="B119" t="s">
        <v>247</v>
      </c>
      <c r="C119" t="str">
        <f t="shared" si="11"/>
        <v>WebShop</v>
      </c>
      <c r="D119" t="str">
        <f t="shared" si="7"/>
        <v>WebShop</v>
      </c>
      <c r="E119" t="str">
        <f t="shared" si="11"/>
        <v>WebShop</v>
      </c>
      <c r="F119" t="s">
        <v>247</v>
      </c>
      <c r="G119" t="s">
        <v>205</v>
      </c>
      <c r="H119" t="str">
        <f t="shared" si="9"/>
        <v>WebShop</v>
      </c>
    </row>
    <row r="120" spans="1:8" x14ac:dyDescent="0.25">
      <c r="A120">
        <f t="shared" si="10"/>
        <v>120</v>
      </c>
      <c r="B120" t="s">
        <v>246</v>
      </c>
      <c r="C120" t="str">
        <f t="shared" si="11"/>
        <v>Device</v>
      </c>
      <c r="D120" t="str">
        <f t="shared" si="7"/>
        <v>Device</v>
      </c>
      <c r="E120" t="str">
        <f t="shared" si="11"/>
        <v>Device</v>
      </c>
      <c r="F120" t="s">
        <v>246</v>
      </c>
      <c r="G120" t="str">
        <f t="shared" si="8"/>
        <v>Device</v>
      </c>
      <c r="H120" t="str">
        <f t="shared" si="9"/>
        <v>Device</v>
      </c>
    </row>
    <row r="121" spans="1:8" x14ac:dyDescent="0.25">
      <c r="A121">
        <f t="shared" si="10"/>
        <v>121</v>
      </c>
      <c r="B121" t="s">
        <v>206</v>
      </c>
      <c r="C121" t="str">
        <f t="shared" si="11"/>
        <v>Medarbejder</v>
      </c>
      <c r="D121" t="str">
        <f t="shared" si="7"/>
        <v>Employee</v>
      </c>
      <c r="E121" t="str">
        <f t="shared" si="11"/>
        <v>Medarbejder</v>
      </c>
      <c r="F121" t="s">
        <v>207</v>
      </c>
      <c r="G121" t="str">
        <f t="shared" si="8"/>
        <v>Employee</v>
      </c>
      <c r="H121" t="str">
        <f t="shared" si="9"/>
        <v>Employee</v>
      </c>
    </row>
    <row r="122" spans="1:8" x14ac:dyDescent="0.25">
      <c r="A122">
        <f t="shared" si="10"/>
        <v>122</v>
      </c>
      <c r="B122" t="s">
        <v>250</v>
      </c>
      <c r="C122" t="str">
        <f t="shared" si="11"/>
        <v>Lønsystemer</v>
      </c>
      <c r="D122" t="str">
        <f t="shared" si="7"/>
        <v>Payroll systems - can read and write</v>
      </c>
      <c r="E122" t="str">
        <f t="shared" si="11"/>
        <v>Lønsystemer</v>
      </c>
      <c r="F122" t="s">
        <v>208</v>
      </c>
      <c r="G122" t="str">
        <f t="shared" si="8"/>
        <v>Payroll systems - can read and write</v>
      </c>
      <c r="H122" t="str">
        <f t="shared" si="9"/>
        <v>Payroll systems - can read and write</v>
      </c>
    </row>
    <row r="123" spans="1:8" x14ac:dyDescent="0.25">
      <c r="A123">
        <f t="shared" si="10"/>
        <v>123</v>
      </c>
      <c r="B123" t="s">
        <v>197</v>
      </c>
      <c r="C123" t="str">
        <f t="shared" si="11"/>
        <v>Mulighed for at tillade revisoren adgang</v>
      </c>
      <c r="D123" t="str">
        <f t="shared" si="7"/>
        <v>Mulighed for at tillade revisoren adgang</v>
      </c>
      <c r="E123" t="str">
        <f t="shared" si="11"/>
        <v>Mulighed for at tillade revisoren adgang</v>
      </c>
      <c r="F123" t="str">
        <f t="shared" si="11"/>
        <v>Mulighed for at tillade revisoren adgang</v>
      </c>
      <c r="G123" t="str">
        <f t="shared" si="8"/>
        <v>Mulighed for at tillade revisoren adgang</v>
      </c>
      <c r="H123" t="str">
        <f t="shared" si="9"/>
        <v>Mulighed for at tillade revisoren adgang</v>
      </c>
    </row>
    <row r="124" spans="1:8" x14ac:dyDescent="0.25">
      <c r="A124">
        <f t="shared" si="10"/>
        <v>124</v>
      </c>
      <c r="B124" t="s">
        <v>198</v>
      </c>
      <c r="C124" t="str">
        <f t="shared" si="11"/>
        <v>Mulighed for at tillade partneren adgang</v>
      </c>
      <c r="D124" t="str">
        <f t="shared" si="7"/>
        <v>Mulighed for at tillade partneren adgang</v>
      </c>
      <c r="E124" t="str">
        <f t="shared" si="11"/>
        <v>Mulighed for at tillade partneren adgang</v>
      </c>
      <c r="F124" t="str">
        <f t="shared" si="11"/>
        <v>Mulighed for at tillade partneren adgang</v>
      </c>
      <c r="G124" t="str">
        <f t="shared" si="8"/>
        <v>Mulighed for at tillade partneren adgang</v>
      </c>
      <c r="H124" t="str">
        <f t="shared" si="9"/>
        <v>Mulighed for at tillade partneren adgang</v>
      </c>
    </row>
    <row r="125" spans="1:8" x14ac:dyDescent="0.25">
      <c r="A125">
        <f t="shared" si="10"/>
        <v>125</v>
      </c>
      <c r="B125" t="s">
        <v>224</v>
      </c>
      <c r="C125" t="str">
        <f t="shared" si="11"/>
        <v>Ekstra regnskaber</v>
      </c>
      <c r="D125" t="str">
        <f t="shared" si="7"/>
        <v>Companies</v>
      </c>
      <c r="E125" t="str">
        <f t="shared" si="11"/>
        <v>Ekstra regnskaber</v>
      </c>
      <c r="F125" t="s">
        <v>199</v>
      </c>
      <c r="G125" t="str">
        <f t="shared" si="8"/>
        <v>Companies</v>
      </c>
      <c r="H125" t="str">
        <f t="shared" si="9"/>
        <v>Companies</v>
      </c>
    </row>
    <row r="126" spans="1:8" x14ac:dyDescent="0.25">
      <c r="A126">
        <f t="shared" si="10"/>
        <v>126</v>
      </c>
      <c r="B126" t="s">
        <v>204</v>
      </c>
      <c r="C126" t="str">
        <f t="shared" si="11"/>
        <v>API adgange</v>
      </c>
      <c r="D126" t="str">
        <f t="shared" si="7"/>
        <v>API adgange</v>
      </c>
      <c r="E126" t="str">
        <f t="shared" si="11"/>
        <v>API adgange</v>
      </c>
      <c r="F126" t="str">
        <f t="shared" si="11"/>
        <v>API adgange</v>
      </c>
      <c r="G126" t="str">
        <f t="shared" si="8"/>
        <v>API adgange</v>
      </c>
      <c r="H126" t="str">
        <f t="shared" si="9"/>
        <v>API adgange</v>
      </c>
    </row>
    <row r="127" spans="1:8" x14ac:dyDescent="0.25">
      <c r="A127">
        <f t="shared" si="10"/>
        <v>127</v>
      </c>
      <c r="B127" t="s">
        <v>209</v>
      </c>
      <c r="C127" t="str">
        <f t="shared" si="11"/>
        <v>Total pr måned</v>
      </c>
      <c r="D127" t="str">
        <f t="shared" si="7"/>
        <v>Total pr month</v>
      </c>
      <c r="E127" t="str">
        <f t="shared" si="11"/>
        <v>Total pr måned</v>
      </c>
      <c r="F127" t="s">
        <v>211</v>
      </c>
      <c r="G127" t="str">
        <f t="shared" si="8"/>
        <v>Total pr month</v>
      </c>
      <c r="H127" t="str">
        <f t="shared" si="9"/>
        <v>Total pr month</v>
      </c>
    </row>
    <row r="128" spans="1:8" x14ac:dyDescent="0.25">
      <c r="A128">
        <f t="shared" si="10"/>
        <v>128</v>
      </c>
      <c r="B128" t="s">
        <v>210</v>
      </c>
      <c r="C128" t="str">
        <f t="shared" si="11"/>
        <v>Total pr år</v>
      </c>
      <c r="D128" t="str">
        <f t="shared" si="7"/>
        <v>Total pr year</v>
      </c>
      <c r="E128" t="str">
        <f t="shared" si="11"/>
        <v>Total pr år</v>
      </c>
      <c r="F128" t="s">
        <v>212</v>
      </c>
      <c r="G128" t="str">
        <f t="shared" si="8"/>
        <v>Total pr year</v>
      </c>
      <c r="H128" t="str">
        <f t="shared" si="9"/>
        <v>Total pr year</v>
      </c>
    </row>
    <row r="129" spans="1:8" x14ac:dyDescent="0.25">
      <c r="A129">
        <f t="shared" si="10"/>
        <v>129</v>
      </c>
      <c r="B129" t="s">
        <v>213</v>
      </c>
      <c r="C129" t="str">
        <f t="shared" si="11"/>
        <v>Alle beløb er angivet ex. moms</v>
      </c>
      <c r="D129" t="str">
        <f t="shared" si="7"/>
        <v>All amounts are excl. VAT</v>
      </c>
      <c r="E129" t="str">
        <f t="shared" si="11"/>
        <v>Alle beløb er angivet ex. moms</v>
      </c>
      <c r="F129" t="s">
        <v>214</v>
      </c>
      <c r="G129" t="str">
        <f t="shared" si="8"/>
        <v>All amounts are excl. VAT</v>
      </c>
      <c r="H129" t="str">
        <f t="shared" si="9"/>
        <v>All amounts are excl. VAT</v>
      </c>
    </row>
    <row r="130" spans="1:8" x14ac:dyDescent="0.25">
      <c r="A130">
        <f t="shared" si="10"/>
        <v>130</v>
      </c>
      <c r="B130" t="s">
        <v>215</v>
      </c>
      <c r="C130" t="str">
        <f t="shared" si="11"/>
        <v>Der tages forbehold for evt. trykfejl</v>
      </c>
      <c r="D130" t="str">
        <f t="shared" si="7"/>
        <v>Subject to any. misprints</v>
      </c>
      <c r="E130" t="str">
        <f t="shared" si="11"/>
        <v>Der tages forbehold for evt. trykfejl</v>
      </c>
      <c r="F130" t="s">
        <v>216</v>
      </c>
      <c r="G130" t="str">
        <f t="shared" si="8"/>
        <v>Subject to any. misprints</v>
      </c>
      <c r="H130" t="str">
        <f t="shared" si="9"/>
        <v>Subject to any. misprints</v>
      </c>
    </row>
    <row r="131" spans="1:8" x14ac:dyDescent="0.25">
      <c r="A131">
        <f t="shared" si="10"/>
        <v>131</v>
      </c>
      <c r="B131" t="s">
        <v>218</v>
      </c>
      <c r="C131" t="str">
        <f t="shared" ref="C131:F162" si="13">$B131</f>
        <v>Alle abonnementstyper starter med</v>
      </c>
      <c r="D131" t="str">
        <f t="shared" ref="D131:D194" si="14">F131</f>
        <v>All subscription types  start with</v>
      </c>
      <c r="E131" t="str">
        <f t="shared" si="13"/>
        <v>Alle abonnementstyper starter med</v>
      </c>
      <c r="F131" t="s">
        <v>219</v>
      </c>
      <c r="G131" t="str">
        <f t="shared" ref="G131:G194" si="15">F131</f>
        <v>All subscription types  start with</v>
      </c>
      <c r="H131" t="str">
        <f t="shared" ref="H131:H194" si="16">F131</f>
        <v>All subscription types  start with</v>
      </c>
    </row>
    <row r="132" spans="1:8" x14ac:dyDescent="0.25">
      <c r="A132">
        <f t="shared" ref="A132:A195" si="17">A131+1</f>
        <v>132</v>
      </c>
      <c r="B132" t="s">
        <v>217</v>
      </c>
      <c r="C132" t="str">
        <f t="shared" si="13"/>
        <v>eet regnskab og …</v>
      </c>
      <c r="D132" t="str">
        <f t="shared" si="14"/>
        <v>one Company with …</v>
      </c>
      <c r="E132" t="str">
        <f t="shared" si="13"/>
        <v>eet regnskab og …</v>
      </c>
      <c r="F132" t="s">
        <v>220</v>
      </c>
      <c r="G132" t="str">
        <f t="shared" si="15"/>
        <v>one Company with …</v>
      </c>
      <c r="H132" t="str">
        <f t="shared" si="16"/>
        <v>one Company with …</v>
      </c>
    </row>
    <row r="133" spans="1:8" x14ac:dyDescent="0.25">
      <c r="A133">
        <f t="shared" si="17"/>
        <v>133</v>
      </c>
      <c r="B133" t="s">
        <v>221</v>
      </c>
      <c r="C133" t="str">
        <f t="shared" si="13"/>
        <v>Tilladt antal brugere</v>
      </c>
      <c r="D133" t="str">
        <f t="shared" si="14"/>
        <v>Allowed number of users</v>
      </c>
      <c r="E133" t="str">
        <f t="shared" si="13"/>
        <v>Tilladt antal brugere</v>
      </c>
      <c r="F133" t="s">
        <v>222</v>
      </c>
      <c r="G133" t="str">
        <f t="shared" si="15"/>
        <v>Allowed number of users</v>
      </c>
      <c r="H133" t="str">
        <f t="shared" si="16"/>
        <v>Allowed number of users</v>
      </c>
    </row>
    <row r="134" spans="1:8" x14ac:dyDescent="0.25">
      <c r="A134">
        <f t="shared" si="17"/>
        <v>134</v>
      </c>
      <c r="B134" t="s">
        <v>225</v>
      </c>
      <c r="C134" t="str">
        <f t="shared" si="13"/>
        <v>Ekstra finansposter</v>
      </c>
      <c r="D134" t="str">
        <f t="shared" si="14"/>
        <v>Extra ledger records</v>
      </c>
      <c r="E134" t="str">
        <f t="shared" si="13"/>
        <v>Ekstra finansposter</v>
      </c>
      <c r="F134" t="s">
        <v>226</v>
      </c>
      <c r="G134" t="str">
        <f t="shared" si="15"/>
        <v>Extra ledger records</v>
      </c>
      <c r="H134" t="str">
        <f t="shared" si="16"/>
        <v>Extra ledger records</v>
      </c>
    </row>
    <row r="135" spans="1:8" x14ac:dyDescent="0.25">
      <c r="A135">
        <f t="shared" si="17"/>
        <v>135</v>
      </c>
      <c r="B135" t="s">
        <v>228</v>
      </c>
      <c r="C135" t="str">
        <f t="shared" si="13"/>
        <v>Er abonnementet tegnet igennem 1itservice?</v>
      </c>
      <c r="D135" t="str">
        <f t="shared" si="14"/>
        <v>Is the subscription signed throug 1itservice?</v>
      </c>
      <c r="E135" t="str">
        <f t="shared" si="13"/>
        <v>Er abonnementet tegnet igennem 1itservice?</v>
      </c>
      <c r="F135" t="s">
        <v>229</v>
      </c>
      <c r="G135" t="str">
        <f t="shared" si="15"/>
        <v>Is the subscription signed throug 1itservice?</v>
      </c>
      <c r="H135" t="str">
        <f t="shared" si="16"/>
        <v>Is the subscription signed throug 1itservice?</v>
      </c>
    </row>
    <row r="136" spans="1:8" x14ac:dyDescent="0.25">
      <c r="A136">
        <f t="shared" si="17"/>
        <v>136</v>
      </c>
      <c r="B136" t="s">
        <v>252</v>
      </c>
      <c r="C136" t="str">
        <f t="shared" si="13"/>
        <v>Har 1itservice modtaget betaling for andet end abonnementsfakturaer gennem de foregående 6 måneder?</v>
      </c>
      <c r="D136" t="str">
        <f t="shared" si="14"/>
        <v>Has 1itservice received payment for non-subscription invoices through the previous 6 months?</v>
      </c>
      <c r="E136" t="str">
        <f t="shared" si="13"/>
        <v>Har 1itservice modtaget betaling for andet end abonnementsfakturaer gennem de foregående 6 måneder?</v>
      </c>
      <c r="F136" t="s">
        <v>253</v>
      </c>
      <c r="G136" t="str">
        <f t="shared" si="15"/>
        <v>Has 1itservice received payment for non-subscription invoices through the previous 6 months?</v>
      </c>
      <c r="H136" t="str">
        <f t="shared" si="16"/>
        <v>Has 1itservice received payment for non-subscription invoices through the previous 6 months?</v>
      </c>
    </row>
    <row r="137" spans="1:8" x14ac:dyDescent="0.25">
      <c r="A137">
        <f t="shared" si="17"/>
        <v>137</v>
      </c>
      <c r="B137" t="s">
        <v>230</v>
      </c>
      <c r="C137" t="str">
        <f t="shared" si="13"/>
        <v>Rabatter tilbudt af 1itservice</v>
      </c>
      <c r="D137" t="str">
        <f t="shared" si="14"/>
        <v>Discounts offered by 1itservice</v>
      </c>
      <c r="E137" t="str">
        <f t="shared" si="13"/>
        <v>Rabatter tilbudt af 1itservice</v>
      </c>
      <c r="F137" t="s">
        <v>231</v>
      </c>
      <c r="G137" t="str">
        <f t="shared" si="15"/>
        <v>Discounts offered by 1itservice</v>
      </c>
      <c r="H137" t="str">
        <f t="shared" si="16"/>
        <v>Discounts offered by 1itservice</v>
      </c>
    </row>
    <row r="138" spans="1:8" x14ac:dyDescent="0.25">
      <c r="A138">
        <f t="shared" si="17"/>
        <v>138</v>
      </c>
      <c r="B138" t="s">
        <v>232</v>
      </c>
      <c r="C138" t="str">
        <f t="shared" si="13"/>
        <v>I alt pr år</v>
      </c>
      <c r="D138" t="str">
        <f t="shared" si="14"/>
        <v>In total pr year</v>
      </c>
      <c r="E138" t="str">
        <f t="shared" si="13"/>
        <v>I alt pr år</v>
      </c>
      <c r="F138" t="s">
        <v>233</v>
      </c>
      <c r="G138" t="str">
        <f t="shared" si="15"/>
        <v>In total pr year</v>
      </c>
      <c r="H138" t="str">
        <f t="shared" si="16"/>
        <v>In total pr year</v>
      </c>
    </row>
    <row r="139" spans="1:8" x14ac:dyDescent="0.25">
      <c r="A139">
        <f t="shared" si="17"/>
        <v>139</v>
      </c>
      <c r="C139">
        <f t="shared" si="13"/>
        <v>0</v>
      </c>
      <c r="D139">
        <f t="shared" si="14"/>
        <v>0</v>
      </c>
      <c r="E139">
        <f t="shared" si="13"/>
        <v>0</v>
      </c>
      <c r="F139">
        <f t="shared" si="13"/>
        <v>0</v>
      </c>
      <c r="G139">
        <f t="shared" si="15"/>
        <v>0</v>
      </c>
      <c r="H139">
        <f t="shared" si="16"/>
        <v>0</v>
      </c>
    </row>
    <row r="140" spans="1:8" x14ac:dyDescent="0.25">
      <c r="A140">
        <f t="shared" si="17"/>
        <v>140</v>
      </c>
      <c r="C140">
        <f t="shared" si="13"/>
        <v>0</v>
      </c>
      <c r="D140">
        <f t="shared" si="14"/>
        <v>0</v>
      </c>
      <c r="E140">
        <f t="shared" si="13"/>
        <v>0</v>
      </c>
      <c r="F140">
        <f t="shared" si="13"/>
        <v>0</v>
      </c>
      <c r="G140">
        <f t="shared" si="15"/>
        <v>0</v>
      </c>
      <c r="H140">
        <f t="shared" si="16"/>
        <v>0</v>
      </c>
    </row>
    <row r="141" spans="1:8" x14ac:dyDescent="0.25">
      <c r="A141">
        <f t="shared" si="17"/>
        <v>141</v>
      </c>
      <c r="C141">
        <f t="shared" si="13"/>
        <v>0</v>
      </c>
      <c r="D141">
        <f t="shared" si="14"/>
        <v>0</v>
      </c>
      <c r="E141">
        <f t="shared" si="13"/>
        <v>0</v>
      </c>
      <c r="F141">
        <f t="shared" si="13"/>
        <v>0</v>
      </c>
      <c r="G141">
        <f t="shared" si="15"/>
        <v>0</v>
      </c>
      <c r="H141">
        <f t="shared" si="16"/>
        <v>0</v>
      </c>
    </row>
    <row r="142" spans="1:8" x14ac:dyDescent="0.25">
      <c r="A142">
        <f t="shared" si="17"/>
        <v>142</v>
      </c>
      <c r="C142">
        <f t="shared" si="13"/>
        <v>0</v>
      </c>
      <c r="D142">
        <f t="shared" si="14"/>
        <v>0</v>
      </c>
      <c r="E142">
        <f t="shared" si="13"/>
        <v>0</v>
      </c>
      <c r="F142">
        <f t="shared" si="13"/>
        <v>0</v>
      </c>
      <c r="G142">
        <f t="shared" si="15"/>
        <v>0</v>
      </c>
      <c r="H142">
        <f t="shared" si="16"/>
        <v>0</v>
      </c>
    </row>
    <row r="143" spans="1:8" x14ac:dyDescent="0.25">
      <c r="A143">
        <f t="shared" si="17"/>
        <v>143</v>
      </c>
      <c r="C143">
        <f t="shared" si="13"/>
        <v>0</v>
      </c>
      <c r="D143">
        <f t="shared" si="14"/>
        <v>0</v>
      </c>
      <c r="E143">
        <f t="shared" si="13"/>
        <v>0</v>
      </c>
      <c r="F143">
        <f t="shared" si="13"/>
        <v>0</v>
      </c>
      <c r="G143">
        <f t="shared" si="15"/>
        <v>0</v>
      </c>
      <c r="H143">
        <f t="shared" si="16"/>
        <v>0</v>
      </c>
    </row>
    <row r="144" spans="1:8" x14ac:dyDescent="0.25">
      <c r="A144">
        <f t="shared" si="17"/>
        <v>144</v>
      </c>
      <c r="C144">
        <f t="shared" si="13"/>
        <v>0</v>
      </c>
      <c r="D144">
        <f t="shared" si="14"/>
        <v>0</v>
      </c>
      <c r="E144">
        <f t="shared" si="13"/>
        <v>0</v>
      </c>
      <c r="F144">
        <f t="shared" si="13"/>
        <v>0</v>
      </c>
      <c r="G144">
        <f t="shared" si="15"/>
        <v>0</v>
      </c>
      <c r="H144">
        <f t="shared" si="16"/>
        <v>0</v>
      </c>
    </row>
    <row r="145" spans="1:8" x14ac:dyDescent="0.25">
      <c r="A145">
        <f t="shared" si="17"/>
        <v>145</v>
      </c>
      <c r="C145">
        <f t="shared" si="13"/>
        <v>0</v>
      </c>
      <c r="D145">
        <f t="shared" si="14"/>
        <v>0</v>
      </c>
      <c r="E145">
        <f t="shared" si="13"/>
        <v>0</v>
      </c>
      <c r="F145">
        <f t="shared" si="13"/>
        <v>0</v>
      </c>
      <c r="G145">
        <f t="shared" si="15"/>
        <v>0</v>
      </c>
      <c r="H145">
        <f t="shared" si="16"/>
        <v>0</v>
      </c>
    </row>
    <row r="146" spans="1:8" x14ac:dyDescent="0.25">
      <c r="A146">
        <f t="shared" si="17"/>
        <v>146</v>
      </c>
      <c r="C146">
        <f t="shared" si="13"/>
        <v>0</v>
      </c>
      <c r="D146">
        <f t="shared" si="14"/>
        <v>0</v>
      </c>
      <c r="E146">
        <f t="shared" si="13"/>
        <v>0</v>
      </c>
      <c r="F146">
        <f t="shared" si="13"/>
        <v>0</v>
      </c>
      <c r="G146">
        <f t="shared" si="15"/>
        <v>0</v>
      </c>
      <c r="H146">
        <f t="shared" si="16"/>
        <v>0</v>
      </c>
    </row>
    <row r="147" spans="1:8" x14ac:dyDescent="0.25">
      <c r="A147">
        <f t="shared" si="17"/>
        <v>147</v>
      </c>
      <c r="C147">
        <f t="shared" si="13"/>
        <v>0</v>
      </c>
      <c r="D147">
        <f t="shared" si="14"/>
        <v>0</v>
      </c>
      <c r="E147">
        <f t="shared" si="13"/>
        <v>0</v>
      </c>
      <c r="F147">
        <f t="shared" si="13"/>
        <v>0</v>
      </c>
      <c r="G147">
        <f t="shared" si="15"/>
        <v>0</v>
      </c>
      <c r="H147">
        <f t="shared" si="16"/>
        <v>0</v>
      </c>
    </row>
    <row r="148" spans="1:8" x14ac:dyDescent="0.25">
      <c r="A148">
        <f t="shared" si="17"/>
        <v>148</v>
      </c>
      <c r="C148">
        <f t="shared" si="13"/>
        <v>0</v>
      </c>
      <c r="D148">
        <f t="shared" si="14"/>
        <v>0</v>
      </c>
      <c r="E148">
        <f t="shared" si="13"/>
        <v>0</v>
      </c>
      <c r="F148">
        <f t="shared" si="13"/>
        <v>0</v>
      </c>
      <c r="G148">
        <f t="shared" si="15"/>
        <v>0</v>
      </c>
      <c r="H148">
        <f t="shared" si="16"/>
        <v>0</v>
      </c>
    </row>
    <row r="149" spans="1:8" x14ac:dyDescent="0.25">
      <c r="A149">
        <f t="shared" si="17"/>
        <v>149</v>
      </c>
      <c r="C149">
        <f t="shared" si="13"/>
        <v>0</v>
      </c>
      <c r="D149">
        <f t="shared" si="14"/>
        <v>0</v>
      </c>
      <c r="E149">
        <f t="shared" si="13"/>
        <v>0</v>
      </c>
      <c r="F149">
        <f t="shared" si="13"/>
        <v>0</v>
      </c>
      <c r="G149">
        <f t="shared" si="15"/>
        <v>0</v>
      </c>
      <c r="H149">
        <f t="shared" si="16"/>
        <v>0</v>
      </c>
    </row>
    <row r="150" spans="1:8" x14ac:dyDescent="0.25">
      <c r="A150">
        <f t="shared" si="17"/>
        <v>150</v>
      </c>
      <c r="C150">
        <f t="shared" si="13"/>
        <v>0</v>
      </c>
      <c r="D150">
        <f t="shared" si="14"/>
        <v>0</v>
      </c>
      <c r="E150">
        <f t="shared" si="13"/>
        <v>0</v>
      </c>
      <c r="F150">
        <f t="shared" si="13"/>
        <v>0</v>
      </c>
      <c r="G150">
        <f t="shared" si="15"/>
        <v>0</v>
      </c>
      <c r="H150">
        <f t="shared" si="16"/>
        <v>0</v>
      </c>
    </row>
    <row r="151" spans="1:8" x14ac:dyDescent="0.25">
      <c r="A151">
        <f t="shared" si="17"/>
        <v>151</v>
      </c>
      <c r="C151">
        <f t="shared" si="13"/>
        <v>0</v>
      </c>
      <c r="D151">
        <f t="shared" si="14"/>
        <v>0</v>
      </c>
      <c r="E151">
        <f t="shared" si="13"/>
        <v>0</v>
      </c>
      <c r="F151">
        <f t="shared" si="13"/>
        <v>0</v>
      </c>
      <c r="G151">
        <f t="shared" si="15"/>
        <v>0</v>
      </c>
      <c r="H151">
        <f t="shared" si="16"/>
        <v>0</v>
      </c>
    </row>
    <row r="152" spans="1:8" x14ac:dyDescent="0.25">
      <c r="A152">
        <f t="shared" si="17"/>
        <v>152</v>
      </c>
      <c r="C152">
        <f t="shared" si="13"/>
        <v>0</v>
      </c>
      <c r="D152">
        <f t="shared" si="14"/>
        <v>0</v>
      </c>
      <c r="E152">
        <f t="shared" si="13"/>
        <v>0</v>
      </c>
      <c r="F152">
        <f t="shared" si="13"/>
        <v>0</v>
      </c>
      <c r="G152">
        <f t="shared" si="15"/>
        <v>0</v>
      </c>
      <c r="H152">
        <f t="shared" si="16"/>
        <v>0</v>
      </c>
    </row>
    <row r="153" spans="1:8" x14ac:dyDescent="0.25">
      <c r="A153">
        <f t="shared" si="17"/>
        <v>153</v>
      </c>
      <c r="C153">
        <f t="shared" si="13"/>
        <v>0</v>
      </c>
      <c r="D153">
        <f t="shared" si="14"/>
        <v>0</v>
      </c>
      <c r="E153">
        <f t="shared" si="13"/>
        <v>0</v>
      </c>
      <c r="F153">
        <f t="shared" si="13"/>
        <v>0</v>
      </c>
      <c r="G153">
        <f t="shared" si="15"/>
        <v>0</v>
      </c>
      <c r="H153">
        <f t="shared" si="16"/>
        <v>0</v>
      </c>
    </row>
    <row r="154" spans="1:8" x14ac:dyDescent="0.25">
      <c r="A154">
        <f t="shared" si="17"/>
        <v>154</v>
      </c>
      <c r="C154">
        <f t="shared" si="13"/>
        <v>0</v>
      </c>
      <c r="D154">
        <f t="shared" si="14"/>
        <v>0</v>
      </c>
      <c r="E154">
        <f t="shared" si="13"/>
        <v>0</v>
      </c>
      <c r="F154">
        <f t="shared" si="13"/>
        <v>0</v>
      </c>
      <c r="G154">
        <f t="shared" si="15"/>
        <v>0</v>
      </c>
      <c r="H154">
        <f t="shared" si="16"/>
        <v>0</v>
      </c>
    </row>
    <row r="155" spans="1:8" x14ac:dyDescent="0.25">
      <c r="A155">
        <f t="shared" si="17"/>
        <v>155</v>
      </c>
      <c r="C155">
        <f t="shared" si="13"/>
        <v>0</v>
      </c>
      <c r="D155">
        <f t="shared" si="14"/>
        <v>0</v>
      </c>
      <c r="E155">
        <f t="shared" si="13"/>
        <v>0</v>
      </c>
      <c r="F155">
        <f t="shared" si="13"/>
        <v>0</v>
      </c>
      <c r="G155">
        <f t="shared" si="15"/>
        <v>0</v>
      </c>
      <c r="H155">
        <f t="shared" si="16"/>
        <v>0</v>
      </c>
    </row>
    <row r="156" spans="1:8" x14ac:dyDescent="0.25">
      <c r="A156">
        <f t="shared" si="17"/>
        <v>156</v>
      </c>
      <c r="C156">
        <f t="shared" si="13"/>
        <v>0</v>
      </c>
      <c r="D156">
        <f t="shared" si="14"/>
        <v>0</v>
      </c>
      <c r="E156">
        <f t="shared" si="13"/>
        <v>0</v>
      </c>
      <c r="F156">
        <f t="shared" si="13"/>
        <v>0</v>
      </c>
      <c r="G156">
        <f t="shared" si="15"/>
        <v>0</v>
      </c>
      <c r="H156">
        <f t="shared" si="16"/>
        <v>0</v>
      </c>
    </row>
    <row r="157" spans="1:8" x14ac:dyDescent="0.25">
      <c r="A157">
        <f t="shared" si="17"/>
        <v>157</v>
      </c>
      <c r="C157">
        <f t="shared" si="13"/>
        <v>0</v>
      </c>
      <c r="D157">
        <f t="shared" si="14"/>
        <v>0</v>
      </c>
      <c r="E157">
        <f t="shared" si="13"/>
        <v>0</v>
      </c>
      <c r="F157">
        <f t="shared" si="13"/>
        <v>0</v>
      </c>
      <c r="G157">
        <f t="shared" si="15"/>
        <v>0</v>
      </c>
      <c r="H157">
        <f t="shared" si="16"/>
        <v>0</v>
      </c>
    </row>
    <row r="158" spans="1:8" x14ac:dyDescent="0.25">
      <c r="A158">
        <f t="shared" si="17"/>
        <v>158</v>
      </c>
      <c r="C158">
        <f t="shared" si="13"/>
        <v>0</v>
      </c>
      <c r="D158">
        <f t="shared" si="14"/>
        <v>0</v>
      </c>
      <c r="E158">
        <f t="shared" si="13"/>
        <v>0</v>
      </c>
      <c r="F158">
        <f t="shared" si="13"/>
        <v>0</v>
      </c>
      <c r="G158">
        <f t="shared" si="15"/>
        <v>0</v>
      </c>
      <c r="H158">
        <f t="shared" si="16"/>
        <v>0</v>
      </c>
    </row>
    <row r="159" spans="1:8" x14ac:dyDescent="0.25">
      <c r="A159">
        <f t="shared" si="17"/>
        <v>159</v>
      </c>
      <c r="C159">
        <f t="shared" si="13"/>
        <v>0</v>
      </c>
      <c r="D159">
        <f t="shared" si="14"/>
        <v>0</v>
      </c>
      <c r="E159">
        <f t="shared" si="13"/>
        <v>0</v>
      </c>
      <c r="F159">
        <f t="shared" si="13"/>
        <v>0</v>
      </c>
      <c r="G159">
        <f t="shared" si="15"/>
        <v>0</v>
      </c>
      <c r="H159">
        <f t="shared" si="16"/>
        <v>0</v>
      </c>
    </row>
    <row r="160" spans="1:8" x14ac:dyDescent="0.25">
      <c r="A160">
        <f t="shared" si="17"/>
        <v>160</v>
      </c>
      <c r="C160">
        <f t="shared" si="13"/>
        <v>0</v>
      </c>
      <c r="D160">
        <f t="shared" si="14"/>
        <v>0</v>
      </c>
      <c r="E160">
        <f t="shared" si="13"/>
        <v>0</v>
      </c>
      <c r="F160">
        <f t="shared" si="13"/>
        <v>0</v>
      </c>
      <c r="G160">
        <f t="shared" si="15"/>
        <v>0</v>
      </c>
      <c r="H160">
        <f t="shared" si="16"/>
        <v>0</v>
      </c>
    </row>
    <row r="161" spans="1:8" x14ac:dyDescent="0.25">
      <c r="A161">
        <f t="shared" si="17"/>
        <v>161</v>
      </c>
      <c r="C161">
        <f t="shared" si="13"/>
        <v>0</v>
      </c>
      <c r="D161">
        <f t="shared" si="14"/>
        <v>0</v>
      </c>
      <c r="E161">
        <f t="shared" si="13"/>
        <v>0</v>
      </c>
      <c r="F161">
        <f t="shared" si="13"/>
        <v>0</v>
      </c>
      <c r="G161">
        <f t="shared" si="15"/>
        <v>0</v>
      </c>
      <c r="H161">
        <f t="shared" si="16"/>
        <v>0</v>
      </c>
    </row>
    <row r="162" spans="1:8" x14ac:dyDescent="0.25">
      <c r="A162">
        <f t="shared" si="17"/>
        <v>162</v>
      </c>
      <c r="C162">
        <f t="shared" si="13"/>
        <v>0</v>
      </c>
      <c r="D162">
        <f t="shared" si="14"/>
        <v>0</v>
      </c>
      <c r="E162">
        <f t="shared" si="13"/>
        <v>0</v>
      </c>
      <c r="F162">
        <f t="shared" si="13"/>
        <v>0</v>
      </c>
      <c r="G162">
        <f t="shared" si="15"/>
        <v>0</v>
      </c>
      <c r="H162">
        <f t="shared" si="16"/>
        <v>0</v>
      </c>
    </row>
    <row r="163" spans="1:8" x14ac:dyDescent="0.25">
      <c r="A163">
        <f t="shared" si="17"/>
        <v>163</v>
      </c>
      <c r="C163">
        <f t="shared" ref="C163:F194" si="18">$B163</f>
        <v>0</v>
      </c>
      <c r="D163">
        <f t="shared" si="14"/>
        <v>0</v>
      </c>
      <c r="E163">
        <f t="shared" si="18"/>
        <v>0</v>
      </c>
      <c r="F163">
        <f t="shared" si="18"/>
        <v>0</v>
      </c>
      <c r="G163">
        <f t="shared" si="15"/>
        <v>0</v>
      </c>
      <c r="H163">
        <f t="shared" si="16"/>
        <v>0</v>
      </c>
    </row>
    <row r="164" spans="1:8" x14ac:dyDescent="0.25">
      <c r="A164">
        <f t="shared" si="17"/>
        <v>164</v>
      </c>
      <c r="C164">
        <f t="shared" si="18"/>
        <v>0</v>
      </c>
      <c r="D164">
        <f t="shared" si="14"/>
        <v>0</v>
      </c>
      <c r="E164">
        <f t="shared" si="18"/>
        <v>0</v>
      </c>
      <c r="F164">
        <f t="shared" si="18"/>
        <v>0</v>
      </c>
      <c r="G164">
        <f t="shared" si="15"/>
        <v>0</v>
      </c>
      <c r="H164">
        <f t="shared" si="16"/>
        <v>0</v>
      </c>
    </row>
    <row r="165" spans="1:8" x14ac:dyDescent="0.25">
      <c r="A165">
        <f t="shared" si="17"/>
        <v>165</v>
      </c>
      <c r="C165">
        <f t="shared" si="18"/>
        <v>0</v>
      </c>
      <c r="D165">
        <f t="shared" si="14"/>
        <v>0</v>
      </c>
      <c r="E165">
        <f t="shared" si="18"/>
        <v>0</v>
      </c>
      <c r="F165">
        <f t="shared" si="18"/>
        <v>0</v>
      </c>
      <c r="G165">
        <f t="shared" si="15"/>
        <v>0</v>
      </c>
      <c r="H165">
        <f t="shared" si="16"/>
        <v>0</v>
      </c>
    </row>
    <row r="166" spans="1:8" x14ac:dyDescent="0.25">
      <c r="A166">
        <f t="shared" si="17"/>
        <v>166</v>
      </c>
      <c r="C166">
        <f t="shared" si="18"/>
        <v>0</v>
      </c>
      <c r="D166">
        <f t="shared" si="14"/>
        <v>0</v>
      </c>
      <c r="E166">
        <f t="shared" si="18"/>
        <v>0</v>
      </c>
      <c r="F166">
        <f t="shared" si="18"/>
        <v>0</v>
      </c>
      <c r="G166">
        <f t="shared" si="15"/>
        <v>0</v>
      </c>
      <c r="H166">
        <f t="shared" si="16"/>
        <v>0</v>
      </c>
    </row>
    <row r="167" spans="1:8" x14ac:dyDescent="0.25">
      <c r="A167">
        <f t="shared" si="17"/>
        <v>167</v>
      </c>
      <c r="C167">
        <f t="shared" si="18"/>
        <v>0</v>
      </c>
      <c r="D167">
        <f t="shared" si="14"/>
        <v>0</v>
      </c>
      <c r="E167">
        <f t="shared" si="18"/>
        <v>0</v>
      </c>
      <c r="F167">
        <f t="shared" si="18"/>
        <v>0</v>
      </c>
      <c r="G167">
        <f t="shared" si="15"/>
        <v>0</v>
      </c>
      <c r="H167">
        <f t="shared" si="16"/>
        <v>0</v>
      </c>
    </row>
    <row r="168" spans="1:8" x14ac:dyDescent="0.25">
      <c r="A168">
        <f t="shared" si="17"/>
        <v>168</v>
      </c>
      <c r="C168">
        <f t="shared" si="18"/>
        <v>0</v>
      </c>
      <c r="D168">
        <f t="shared" si="14"/>
        <v>0</v>
      </c>
      <c r="E168">
        <f t="shared" si="18"/>
        <v>0</v>
      </c>
      <c r="F168">
        <f t="shared" si="18"/>
        <v>0</v>
      </c>
      <c r="G168">
        <f t="shared" si="15"/>
        <v>0</v>
      </c>
      <c r="H168">
        <f t="shared" si="16"/>
        <v>0</v>
      </c>
    </row>
    <row r="169" spans="1:8" x14ac:dyDescent="0.25">
      <c r="A169">
        <f t="shared" si="17"/>
        <v>169</v>
      </c>
      <c r="C169">
        <f t="shared" si="18"/>
        <v>0</v>
      </c>
      <c r="D169">
        <f t="shared" si="14"/>
        <v>0</v>
      </c>
      <c r="E169">
        <f t="shared" si="18"/>
        <v>0</v>
      </c>
      <c r="F169">
        <f t="shared" si="18"/>
        <v>0</v>
      </c>
      <c r="G169">
        <f t="shared" si="15"/>
        <v>0</v>
      </c>
      <c r="H169">
        <f t="shared" si="16"/>
        <v>0</v>
      </c>
    </row>
    <row r="170" spans="1:8" x14ac:dyDescent="0.25">
      <c r="A170">
        <f t="shared" si="17"/>
        <v>170</v>
      </c>
      <c r="C170">
        <f t="shared" si="18"/>
        <v>0</v>
      </c>
      <c r="D170">
        <f t="shared" si="14"/>
        <v>0</v>
      </c>
      <c r="E170">
        <f t="shared" si="18"/>
        <v>0</v>
      </c>
      <c r="F170">
        <f t="shared" si="18"/>
        <v>0</v>
      </c>
      <c r="G170">
        <f t="shared" si="15"/>
        <v>0</v>
      </c>
      <c r="H170">
        <f t="shared" si="16"/>
        <v>0</v>
      </c>
    </row>
    <row r="171" spans="1:8" x14ac:dyDescent="0.25">
      <c r="A171">
        <f t="shared" si="17"/>
        <v>171</v>
      </c>
      <c r="C171">
        <f t="shared" si="18"/>
        <v>0</v>
      </c>
      <c r="D171">
        <f t="shared" si="14"/>
        <v>0</v>
      </c>
      <c r="E171">
        <f t="shared" si="18"/>
        <v>0</v>
      </c>
      <c r="F171">
        <f t="shared" si="18"/>
        <v>0</v>
      </c>
      <c r="G171">
        <f t="shared" si="15"/>
        <v>0</v>
      </c>
      <c r="H171">
        <f t="shared" si="16"/>
        <v>0</v>
      </c>
    </row>
    <row r="172" spans="1:8" x14ac:dyDescent="0.25">
      <c r="A172">
        <f t="shared" si="17"/>
        <v>172</v>
      </c>
      <c r="C172">
        <f t="shared" si="18"/>
        <v>0</v>
      </c>
      <c r="D172">
        <f t="shared" si="14"/>
        <v>0</v>
      </c>
      <c r="E172">
        <f t="shared" si="18"/>
        <v>0</v>
      </c>
      <c r="F172">
        <f t="shared" si="18"/>
        <v>0</v>
      </c>
      <c r="G172">
        <f t="shared" si="15"/>
        <v>0</v>
      </c>
      <c r="H172">
        <f t="shared" si="16"/>
        <v>0</v>
      </c>
    </row>
    <row r="173" spans="1:8" x14ac:dyDescent="0.25">
      <c r="A173">
        <f t="shared" si="17"/>
        <v>173</v>
      </c>
      <c r="C173">
        <f t="shared" si="18"/>
        <v>0</v>
      </c>
      <c r="D173">
        <f t="shared" si="14"/>
        <v>0</v>
      </c>
      <c r="E173">
        <f t="shared" si="18"/>
        <v>0</v>
      </c>
      <c r="F173">
        <f t="shared" si="18"/>
        <v>0</v>
      </c>
      <c r="G173">
        <f t="shared" si="15"/>
        <v>0</v>
      </c>
      <c r="H173">
        <f t="shared" si="16"/>
        <v>0</v>
      </c>
    </row>
    <row r="174" spans="1:8" x14ac:dyDescent="0.25">
      <c r="A174">
        <f t="shared" si="17"/>
        <v>174</v>
      </c>
      <c r="C174">
        <f t="shared" si="18"/>
        <v>0</v>
      </c>
      <c r="D174">
        <f t="shared" si="14"/>
        <v>0</v>
      </c>
      <c r="E174">
        <f t="shared" si="18"/>
        <v>0</v>
      </c>
      <c r="F174">
        <f t="shared" si="18"/>
        <v>0</v>
      </c>
      <c r="G174">
        <f t="shared" si="15"/>
        <v>0</v>
      </c>
      <c r="H174">
        <f t="shared" si="16"/>
        <v>0</v>
      </c>
    </row>
    <row r="175" spans="1:8" x14ac:dyDescent="0.25">
      <c r="A175">
        <f t="shared" si="17"/>
        <v>175</v>
      </c>
      <c r="C175">
        <f t="shared" si="18"/>
        <v>0</v>
      </c>
      <c r="D175">
        <f t="shared" si="14"/>
        <v>0</v>
      </c>
      <c r="E175">
        <f t="shared" si="18"/>
        <v>0</v>
      </c>
      <c r="F175">
        <f t="shared" si="18"/>
        <v>0</v>
      </c>
      <c r="G175">
        <f t="shared" si="15"/>
        <v>0</v>
      </c>
      <c r="H175">
        <f t="shared" si="16"/>
        <v>0</v>
      </c>
    </row>
    <row r="176" spans="1:8" x14ac:dyDescent="0.25">
      <c r="A176">
        <f t="shared" si="17"/>
        <v>176</v>
      </c>
      <c r="C176">
        <f t="shared" si="18"/>
        <v>0</v>
      </c>
      <c r="D176">
        <f t="shared" si="14"/>
        <v>0</v>
      </c>
      <c r="E176">
        <f t="shared" si="18"/>
        <v>0</v>
      </c>
      <c r="F176">
        <f t="shared" si="18"/>
        <v>0</v>
      </c>
      <c r="G176">
        <f t="shared" si="15"/>
        <v>0</v>
      </c>
      <c r="H176">
        <f t="shared" si="16"/>
        <v>0</v>
      </c>
    </row>
    <row r="177" spans="1:8" x14ac:dyDescent="0.25">
      <c r="A177">
        <f t="shared" si="17"/>
        <v>177</v>
      </c>
      <c r="C177">
        <f t="shared" si="18"/>
        <v>0</v>
      </c>
      <c r="D177">
        <f t="shared" si="14"/>
        <v>0</v>
      </c>
      <c r="E177">
        <f t="shared" si="18"/>
        <v>0</v>
      </c>
      <c r="F177">
        <f t="shared" si="18"/>
        <v>0</v>
      </c>
      <c r="G177">
        <f t="shared" si="15"/>
        <v>0</v>
      </c>
      <c r="H177">
        <f t="shared" si="16"/>
        <v>0</v>
      </c>
    </row>
    <row r="178" spans="1:8" x14ac:dyDescent="0.25">
      <c r="A178">
        <f t="shared" si="17"/>
        <v>178</v>
      </c>
      <c r="C178">
        <f t="shared" si="18"/>
        <v>0</v>
      </c>
      <c r="D178">
        <f t="shared" si="14"/>
        <v>0</v>
      </c>
      <c r="E178">
        <f t="shared" si="18"/>
        <v>0</v>
      </c>
      <c r="F178">
        <f t="shared" si="18"/>
        <v>0</v>
      </c>
      <c r="G178">
        <f t="shared" si="15"/>
        <v>0</v>
      </c>
      <c r="H178">
        <f t="shared" si="16"/>
        <v>0</v>
      </c>
    </row>
    <row r="179" spans="1:8" x14ac:dyDescent="0.25">
      <c r="A179">
        <f t="shared" si="17"/>
        <v>179</v>
      </c>
      <c r="C179">
        <f t="shared" si="18"/>
        <v>0</v>
      </c>
      <c r="D179">
        <f t="shared" si="14"/>
        <v>0</v>
      </c>
      <c r="E179">
        <f t="shared" si="18"/>
        <v>0</v>
      </c>
      <c r="F179">
        <f t="shared" si="18"/>
        <v>0</v>
      </c>
      <c r="G179">
        <f t="shared" si="15"/>
        <v>0</v>
      </c>
      <c r="H179">
        <f t="shared" si="16"/>
        <v>0</v>
      </c>
    </row>
    <row r="180" spans="1:8" x14ac:dyDescent="0.25">
      <c r="A180">
        <f t="shared" si="17"/>
        <v>180</v>
      </c>
      <c r="C180">
        <f t="shared" si="18"/>
        <v>0</v>
      </c>
      <c r="D180">
        <f t="shared" si="14"/>
        <v>0</v>
      </c>
      <c r="E180">
        <f t="shared" si="18"/>
        <v>0</v>
      </c>
      <c r="F180">
        <f t="shared" si="18"/>
        <v>0</v>
      </c>
      <c r="G180">
        <f t="shared" si="15"/>
        <v>0</v>
      </c>
      <c r="H180">
        <f t="shared" si="16"/>
        <v>0</v>
      </c>
    </row>
    <row r="181" spans="1:8" x14ac:dyDescent="0.25">
      <c r="A181">
        <f t="shared" si="17"/>
        <v>181</v>
      </c>
      <c r="C181">
        <f t="shared" si="18"/>
        <v>0</v>
      </c>
      <c r="D181">
        <f t="shared" si="14"/>
        <v>0</v>
      </c>
      <c r="E181">
        <f t="shared" si="18"/>
        <v>0</v>
      </c>
      <c r="F181">
        <f t="shared" si="18"/>
        <v>0</v>
      </c>
      <c r="G181">
        <f t="shared" si="15"/>
        <v>0</v>
      </c>
      <c r="H181">
        <f t="shared" si="16"/>
        <v>0</v>
      </c>
    </row>
    <row r="182" spans="1:8" x14ac:dyDescent="0.25">
      <c r="A182">
        <f t="shared" si="17"/>
        <v>182</v>
      </c>
      <c r="C182">
        <f t="shared" si="18"/>
        <v>0</v>
      </c>
      <c r="D182">
        <f t="shared" si="14"/>
        <v>0</v>
      </c>
      <c r="E182">
        <f t="shared" si="18"/>
        <v>0</v>
      </c>
      <c r="F182">
        <f t="shared" si="18"/>
        <v>0</v>
      </c>
      <c r="G182">
        <f t="shared" si="15"/>
        <v>0</v>
      </c>
      <c r="H182">
        <f t="shared" si="16"/>
        <v>0</v>
      </c>
    </row>
    <row r="183" spans="1:8" x14ac:dyDescent="0.25">
      <c r="A183">
        <f t="shared" si="17"/>
        <v>183</v>
      </c>
      <c r="C183">
        <f t="shared" si="18"/>
        <v>0</v>
      </c>
      <c r="D183">
        <f t="shared" si="14"/>
        <v>0</v>
      </c>
      <c r="E183">
        <f t="shared" si="18"/>
        <v>0</v>
      </c>
      <c r="F183">
        <f t="shared" si="18"/>
        <v>0</v>
      </c>
      <c r="G183">
        <f t="shared" si="15"/>
        <v>0</v>
      </c>
      <c r="H183">
        <f t="shared" si="16"/>
        <v>0</v>
      </c>
    </row>
    <row r="184" spans="1:8" x14ac:dyDescent="0.25">
      <c r="A184">
        <f t="shared" si="17"/>
        <v>184</v>
      </c>
      <c r="C184">
        <f t="shared" si="18"/>
        <v>0</v>
      </c>
      <c r="D184">
        <f t="shared" si="14"/>
        <v>0</v>
      </c>
      <c r="E184">
        <f t="shared" si="18"/>
        <v>0</v>
      </c>
      <c r="F184">
        <f t="shared" si="18"/>
        <v>0</v>
      </c>
      <c r="G184">
        <f t="shared" si="15"/>
        <v>0</v>
      </c>
      <c r="H184">
        <f t="shared" si="16"/>
        <v>0</v>
      </c>
    </row>
    <row r="185" spans="1:8" x14ac:dyDescent="0.25">
      <c r="A185">
        <f t="shared" si="17"/>
        <v>185</v>
      </c>
      <c r="C185">
        <f t="shared" si="18"/>
        <v>0</v>
      </c>
      <c r="D185">
        <f t="shared" si="14"/>
        <v>0</v>
      </c>
      <c r="E185">
        <f t="shared" si="18"/>
        <v>0</v>
      </c>
      <c r="F185">
        <f t="shared" si="18"/>
        <v>0</v>
      </c>
      <c r="G185">
        <f t="shared" si="15"/>
        <v>0</v>
      </c>
      <c r="H185">
        <f t="shared" si="16"/>
        <v>0</v>
      </c>
    </row>
    <row r="186" spans="1:8" x14ac:dyDescent="0.25">
      <c r="A186">
        <f t="shared" si="17"/>
        <v>186</v>
      </c>
      <c r="C186">
        <f t="shared" si="18"/>
        <v>0</v>
      </c>
      <c r="D186">
        <f t="shared" si="14"/>
        <v>0</v>
      </c>
      <c r="E186">
        <f t="shared" si="18"/>
        <v>0</v>
      </c>
      <c r="F186">
        <f t="shared" si="18"/>
        <v>0</v>
      </c>
      <c r="G186">
        <f t="shared" si="15"/>
        <v>0</v>
      </c>
      <c r="H186">
        <f t="shared" si="16"/>
        <v>0</v>
      </c>
    </row>
    <row r="187" spans="1:8" x14ac:dyDescent="0.25">
      <c r="A187">
        <f t="shared" si="17"/>
        <v>187</v>
      </c>
      <c r="C187">
        <f t="shared" si="18"/>
        <v>0</v>
      </c>
      <c r="D187">
        <f t="shared" si="14"/>
        <v>0</v>
      </c>
      <c r="E187">
        <f t="shared" si="18"/>
        <v>0</v>
      </c>
      <c r="F187">
        <f t="shared" si="18"/>
        <v>0</v>
      </c>
      <c r="G187">
        <f t="shared" si="15"/>
        <v>0</v>
      </c>
      <c r="H187">
        <f t="shared" si="16"/>
        <v>0</v>
      </c>
    </row>
    <row r="188" spans="1:8" x14ac:dyDescent="0.25">
      <c r="A188">
        <f t="shared" si="17"/>
        <v>188</v>
      </c>
      <c r="C188">
        <f t="shared" si="18"/>
        <v>0</v>
      </c>
      <c r="D188">
        <f t="shared" si="14"/>
        <v>0</v>
      </c>
      <c r="E188">
        <f t="shared" si="18"/>
        <v>0</v>
      </c>
      <c r="F188">
        <f t="shared" si="18"/>
        <v>0</v>
      </c>
      <c r="G188">
        <f t="shared" si="15"/>
        <v>0</v>
      </c>
      <c r="H188">
        <f t="shared" si="16"/>
        <v>0</v>
      </c>
    </row>
    <row r="189" spans="1:8" x14ac:dyDescent="0.25">
      <c r="A189">
        <f t="shared" si="17"/>
        <v>189</v>
      </c>
      <c r="C189">
        <f t="shared" si="18"/>
        <v>0</v>
      </c>
      <c r="D189">
        <f t="shared" si="14"/>
        <v>0</v>
      </c>
      <c r="E189">
        <f t="shared" si="18"/>
        <v>0</v>
      </c>
      <c r="F189">
        <f t="shared" si="18"/>
        <v>0</v>
      </c>
      <c r="G189">
        <f t="shared" si="15"/>
        <v>0</v>
      </c>
      <c r="H189">
        <f t="shared" si="16"/>
        <v>0</v>
      </c>
    </row>
    <row r="190" spans="1:8" x14ac:dyDescent="0.25">
      <c r="A190">
        <f t="shared" si="17"/>
        <v>190</v>
      </c>
      <c r="C190">
        <f t="shared" si="18"/>
        <v>0</v>
      </c>
      <c r="D190">
        <f t="shared" si="14"/>
        <v>0</v>
      </c>
      <c r="E190">
        <f t="shared" si="18"/>
        <v>0</v>
      </c>
      <c r="F190">
        <f t="shared" si="18"/>
        <v>0</v>
      </c>
      <c r="G190">
        <f t="shared" si="15"/>
        <v>0</v>
      </c>
      <c r="H190">
        <f t="shared" si="16"/>
        <v>0</v>
      </c>
    </row>
    <row r="191" spans="1:8" x14ac:dyDescent="0.25">
      <c r="A191">
        <f t="shared" si="17"/>
        <v>191</v>
      </c>
      <c r="C191">
        <f t="shared" si="18"/>
        <v>0</v>
      </c>
      <c r="D191">
        <f t="shared" si="14"/>
        <v>0</v>
      </c>
      <c r="E191">
        <f t="shared" si="18"/>
        <v>0</v>
      </c>
      <c r="F191">
        <f t="shared" si="18"/>
        <v>0</v>
      </c>
      <c r="G191">
        <f t="shared" si="15"/>
        <v>0</v>
      </c>
      <c r="H191">
        <f t="shared" si="16"/>
        <v>0</v>
      </c>
    </row>
    <row r="192" spans="1:8" x14ac:dyDescent="0.25">
      <c r="A192">
        <f t="shared" si="17"/>
        <v>192</v>
      </c>
      <c r="C192">
        <f t="shared" si="18"/>
        <v>0</v>
      </c>
      <c r="D192">
        <f t="shared" si="14"/>
        <v>0</v>
      </c>
      <c r="E192">
        <f t="shared" si="18"/>
        <v>0</v>
      </c>
      <c r="F192">
        <f t="shared" si="18"/>
        <v>0</v>
      </c>
      <c r="G192">
        <f t="shared" si="15"/>
        <v>0</v>
      </c>
      <c r="H192">
        <f t="shared" si="16"/>
        <v>0</v>
      </c>
    </row>
    <row r="193" spans="1:8" x14ac:dyDescent="0.25">
      <c r="A193">
        <f t="shared" si="17"/>
        <v>193</v>
      </c>
      <c r="C193">
        <f t="shared" si="18"/>
        <v>0</v>
      </c>
      <c r="D193">
        <f t="shared" si="14"/>
        <v>0</v>
      </c>
      <c r="E193">
        <f t="shared" si="18"/>
        <v>0</v>
      </c>
      <c r="F193">
        <f t="shared" si="18"/>
        <v>0</v>
      </c>
      <c r="G193">
        <f t="shared" si="15"/>
        <v>0</v>
      </c>
      <c r="H193">
        <f t="shared" si="16"/>
        <v>0</v>
      </c>
    </row>
    <row r="194" spans="1:8" x14ac:dyDescent="0.25">
      <c r="A194">
        <f t="shared" si="17"/>
        <v>194</v>
      </c>
      <c r="C194">
        <f t="shared" si="18"/>
        <v>0</v>
      </c>
      <c r="D194">
        <f t="shared" si="14"/>
        <v>0</v>
      </c>
      <c r="E194">
        <f t="shared" si="18"/>
        <v>0</v>
      </c>
      <c r="F194">
        <f t="shared" si="18"/>
        <v>0</v>
      </c>
      <c r="G194">
        <f t="shared" si="15"/>
        <v>0</v>
      </c>
      <c r="H194">
        <f t="shared" si="16"/>
        <v>0</v>
      </c>
    </row>
    <row r="195" spans="1:8" x14ac:dyDescent="0.25">
      <c r="A195">
        <f t="shared" si="17"/>
        <v>195</v>
      </c>
      <c r="C195">
        <f t="shared" ref="C195:F226" si="19">$B195</f>
        <v>0</v>
      </c>
      <c r="D195">
        <f t="shared" ref="D195:D258" si="20">F195</f>
        <v>0</v>
      </c>
      <c r="E195">
        <f t="shared" si="19"/>
        <v>0</v>
      </c>
      <c r="F195">
        <f t="shared" si="19"/>
        <v>0</v>
      </c>
      <c r="G195">
        <f t="shared" ref="G195:G258" si="21">F195</f>
        <v>0</v>
      </c>
      <c r="H195">
        <f t="shared" ref="H195:H255" si="22">F195</f>
        <v>0</v>
      </c>
    </row>
    <row r="196" spans="1:8" x14ac:dyDescent="0.25">
      <c r="A196">
        <f t="shared" ref="A196:A258" si="23">A195+1</f>
        <v>196</v>
      </c>
      <c r="C196">
        <f t="shared" si="19"/>
        <v>0</v>
      </c>
      <c r="D196">
        <f t="shared" si="20"/>
        <v>0</v>
      </c>
      <c r="E196">
        <f t="shared" si="19"/>
        <v>0</v>
      </c>
      <c r="F196">
        <f t="shared" si="19"/>
        <v>0</v>
      </c>
      <c r="G196">
        <f t="shared" si="21"/>
        <v>0</v>
      </c>
      <c r="H196">
        <f t="shared" si="22"/>
        <v>0</v>
      </c>
    </row>
    <row r="197" spans="1:8" x14ac:dyDescent="0.25">
      <c r="A197">
        <f t="shared" si="23"/>
        <v>197</v>
      </c>
      <c r="C197">
        <f t="shared" si="19"/>
        <v>0</v>
      </c>
      <c r="D197">
        <f t="shared" si="20"/>
        <v>0</v>
      </c>
      <c r="E197">
        <f t="shared" si="19"/>
        <v>0</v>
      </c>
      <c r="F197">
        <f t="shared" si="19"/>
        <v>0</v>
      </c>
      <c r="G197">
        <f t="shared" si="21"/>
        <v>0</v>
      </c>
      <c r="H197">
        <f t="shared" si="22"/>
        <v>0</v>
      </c>
    </row>
    <row r="198" spans="1:8" x14ac:dyDescent="0.25">
      <c r="A198">
        <f t="shared" si="23"/>
        <v>198</v>
      </c>
      <c r="C198">
        <f t="shared" si="19"/>
        <v>0</v>
      </c>
      <c r="D198">
        <f t="shared" si="20"/>
        <v>0</v>
      </c>
      <c r="E198">
        <f t="shared" si="19"/>
        <v>0</v>
      </c>
      <c r="F198">
        <f t="shared" si="19"/>
        <v>0</v>
      </c>
      <c r="G198">
        <f t="shared" si="21"/>
        <v>0</v>
      </c>
      <c r="H198">
        <f t="shared" si="22"/>
        <v>0</v>
      </c>
    </row>
    <row r="199" spans="1:8" x14ac:dyDescent="0.25">
      <c r="A199">
        <f t="shared" si="23"/>
        <v>199</v>
      </c>
      <c r="C199">
        <f t="shared" si="19"/>
        <v>0</v>
      </c>
      <c r="D199">
        <f t="shared" si="20"/>
        <v>0</v>
      </c>
      <c r="E199">
        <f t="shared" si="19"/>
        <v>0</v>
      </c>
      <c r="F199">
        <f t="shared" si="19"/>
        <v>0</v>
      </c>
      <c r="G199">
        <f t="shared" si="21"/>
        <v>0</v>
      </c>
      <c r="H199">
        <f t="shared" si="22"/>
        <v>0</v>
      </c>
    </row>
    <row r="200" spans="1:8" x14ac:dyDescent="0.25">
      <c r="A200">
        <f t="shared" si="23"/>
        <v>200</v>
      </c>
      <c r="C200">
        <f t="shared" si="19"/>
        <v>0</v>
      </c>
      <c r="D200">
        <f t="shared" si="20"/>
        <v>0</v>
      </c>
      <c r="E200">
        <f t="shared" si="19"/>
        <v>0</v>
      </c>
      <c r="F200">
        <f t="shared" si="19"/>
        <v>0</v>
      </c>
      <c r="G200">
        <f t="shared" si="21"/>
        <v>0</v>
      </c>
      <c r="H200">
        <f t="shared" si="22"/>
        <v>0</v>
      </c>
    </row>
    <row r="201" spans="1:8" x14ac:dyDescent="0.25">
      <c r="A201">
        <f t="shared" si="23"/>
        <v>201</v>
      </c>
      <c r="C201">
        <f t="shared" si="19"/>
        <v>0</v>
      </c>
      <c r="D201">
        <f t="shared" si="20"/>
        <v>0</v>
      </c>
      <c r="E201">
        <f t="shared" si="19"/>
        <v>0</v>
      </c>
      <c r="F201">
        <f t="shared" si="19"/>
        <v>0</v>
      </c>
      <c r="G201">
        <f t="shared" si="21"/>
        <v>0</v>
      </c>
      <c r="H201">
        <f t="shared" si="22"/>
        <v>0</v>
      </c>
    </row>
    <row r="202" spans="1:8" x14ac:dyDescent="0.25">
      <c r="A202">
        <f t="shared" si="23"/>
        <v>202</v>
      </c>
      <c r="C202">
        <f t="shared" si="19"/>
        <v>0</v>
      </c>
      <c r="D202">
        <f t="shared" si="20"/>
        <v>0</v>
      </c>
      <c r="E202">
        <f t="shared" si="19"/>
        <v>0</v>
      </c>
      <c r="F202">
        <f t="shared" si="19"/>
        <v>0</v>
      </c>
      <c r="G202">
        <f t="shared" si="21"/>
        <v>0</v>
      </c>
      <c r="H202">
        <f t="shared" si="22"/>
        <v>0</v>
      </c>
    </row>
    <row r="203" spans="1:8" x14ac:dyDescent="0.25">
      <c r="A203">
        <f t="shared" si="23"/>
        <v>203</v>
      </c>
      <c r="C203">
        <f t="shared" si="19"/>
        <v>0</v>
      </c>
      <c r="D203">
        <f t="shared" si="20"/>
        <v>0</v>
      </c>
      <c r="E203">
        <f t="shared" si="19"/>
        <v>0</v>
      </c>
      <c r="F203">
        <f t="shared" si="19"/>
        <v>0</v>
      </c>
      <c r="G203">
        <f t="shared" si="21"/>
        <v>0</v>
      </c>
      <c r="H203">
        <f t="shared" si="22"/>
        <v>0</v>
      </c>
    </row>
    <row r="204" spans="1:8" x14ac:dyDescent="0.25">
      <c r="A204">
        <f t="shared" si="23"/>
        <v>204</v>
      </c>
      <c r="C204">
        <f t="shared" si="19"/>
        <v>0</v>
      </c>
      <c r="D204">
        <f t="shared" si="20"/>
        <v>0</v>
      </c>
      <c r="E204">
        <f t="shared" si="19"/>
        <v>0</v>
      </c>
      <c r="F204">
        <f t="shared" si="19"/>
        <v>0</v>
      </c>
      <c r="G204">
        <f t="shared" si="21"/>
        <v>0</v>
      </c>
      <c r="H204">
        <f t="shared" si="22"/>
        <v>0</v>
      </c>
    </row>
    <row r="205" spans="1:8" x14ac:dyDescent="0.25">
      <c r="A205">
        <f t="shared" si="23"/>
        <v>205</v>
      </c>
      <c r="C205">
        <f t="shared" si="19"/>
        <v>0</v>
      </c>
      <c r="D205">
        <f t="shared" si="20"/>
        <v>0</v>
      </c>
      <c r="E205">
        <f t="shared" si="19"/>
        <v>0</v>
      </c>
      <c r="F205">
        <f t="shared" si="19"/>
        <v>0</v>
      </c>
      <c r="G205">
        <f t="shared" si="21"/>
        <v>0</v>
      </c>
      <c r="H205">
        <f t="shared" si="22"/>
        <v>0</v>
      </c>
    </row>
    <row r="206" spans="1:8" x14ac:dyDescent="0.25">
      <c r="A206">
        <f t="shared" si="23"/>
        <v>206</v>
      </c>
      <c r="C206">
        <f t="shared" si="19"/>
        <v>0</v>
      </c>
      <c r="D206">
        <f t="shared" si="20"/>
        <v>0</v>
      </c>
      <c r="E206">
        <f t="shared" si="19"/>
        <v>0</v>
      </c>
      <c r="F206">
        <f t="shared" si="19"/>
        <v>0</v>
      </c>
      <c r="G206">
        <f t="shared" si="21"/>
        <v>0</v>
      </c>
      <c r="H206">
        <f t="shared" si="22"/>
        <v>0</v>
      </c>
    </row>
    <row r="207" spans="1:8" x14ac:dyDescent="0.25">
      <c r="A207">
        <f t="shared" si="23"/>
        <v>207</v>
      </c>
      <c r="C207">
        <f t="shared" si="19"/>
        <v>0</v>
      </c>
      <c r="D207">
        <f t="shared" si="20"/>
        <v>0</v>
      </c>
      <c r="E207">
        <f t="shared" si="19"/>
        <v>0</v>
      </c>
      <c r="F207">
        <f t="shared" si="19"/>
        <v>0</v>
      </c>
      <c r="G207">
        <f t="shared" si="21"/>
        <v>0</v>
      </c>
      <c r="H207">
        <f t="shared" si="22"/>
        <v>0</v>
      </c>
    </row>
    <row r="208" spans="1:8" x14ac:dyDescent="0.25">
      <c r="A208">
        <f t="shared" si="23"/>
        <v>208</v>
      </c>
      <c r="C208">
        <f t="shared" si="19"/>
        <v>0</v>
      </c>
      <c r="D208">
        <f t="shared" si="20"/>
        <v>0</v>
      </c>
      <c r="E208">
        <f t="shared" si="19"/>
        <v>0</v>
      </c>
      <c r="F208">
        <f t="shared" si="19"/>
        <v>0</v>
      </c>
      <c r="G208">
        <f t="shared" si="21"/>
        <v>0</v>
      </c>
      <c r="H208">
        <f t="shared" si="22"/>
        <v>0</v>
      </c>
    </row>
    <row r="209" spans="1:8" x14ac:dyDescent="0.25">
      <c r="A209">
        <f t="shared" si="23"/>
        <v>209</v>
      </c>
      <c r="C209">
        <f t="shared" si="19"/>
        <v>0</v>
      </c>
      <c r="D209">
        <f t="shared" si="20"/>
        <v>0</v>
      </c>
      <c r="E209">
        <f t="shared" si="19"/>
        <v>0</v>
      </c>
      <c r="F209">
        <f t="shared" si="19"/>
        <v>0</v>
      </c>
      <c r="G209">
        <f t="shared" si="21"/>
        <v>0</v>
      </c>
      <c r="H209">
        <f t="shared" si="22"/>
        <v>0</v>
      </c>
    </row>
    <row r="210" spans="1:8" x14ac:dyDescent="0.25">
      <c r="A210">
        <f t="shared" si="23"/>
        <v>210</v>
      </c>
      <c r="C210">
        <f t="shared" si="19"/>
        <v>0</v>
      </c>
      <c r="D210">
        <f t="shared" si="20"/>
        <v>0</v>
      </c>
      <c r="E210">
        <f t="shared" si="19"/>
        <v>0</v>
      </c>
      <c r="F210">
        <f t="shared" si="19"/>
        <v>0</v>
      </c>
      <c r="G210">
        <f t="shared" si="21"/>
        <v>0</v>
      </c>
      <c r="H210">
        <f t="shared" si="22"/>
        <v>0</v>
      </c>
    </row>
    <row r="211" spans="1:8" x14ac:dyDescent="0.25">
      <c r="A211">
        <f t="shared" si="23"/>
        <v>211</v>
      </c>
      <c r="C211">
        <f t="shared" si="19"/>
        <v>0</v>
      </c>
      <c r="D211">
        <f t="shared" si="20"/>
        <v>0</v>
      </c>
      <c r="E211">
        <f t="shared" si="19"/>
        <v>0</v>
      </c>
      <c r="F211">
        <f t="shared" si="19"/>
        <v>0</v>
      </c>
      <c r="G211">
        <f t="shared" si="21"/>
        <v>0</v>
      </c>
      <c r="H211">
        <f t="shared" si="22"/>
        <v>0</v>
      </c>
    </row>
    <row r="212" spans="1:8" x14ac:dyDescent="0.25">
      <c r="A212">
        <f t="shared" si="23"/>
        <v>212</v>
      </c>
      <c r="C212">
        <f t="shared" si="19"/>
        <v>0</v>
      </c>
      <c r="D212">
        <f t="shared" si="20"/>
        <v>0</v>
      </c>
      <c r="E212">
        <f t="shared" si="19"/>
        <v>0</v>
      </c>
      <c r="F212">
        <f t="shared" si="19"/>
        <v>0</v>
      </c>
      <c r="G212">
        <f t="shared" si="21"/>
        <v>0</v>
      </c>
      <c r="H212">
        <f t="shared" si="22"/>
        <v>0</v>
      </c>
    </row>
    <row r="213" spans="1:8" x14ac:dyDescent="0.25">
      <c r="A213">
        <f t="shared" si="23"/>
        <v>213</v>
      </c>
      <c r="C213">
        <f t="shared" si="19"/>
        <v>0</v>
      </c>
      <c r="D213">
        <f t="shared" si="20"/>
        <v>0</v>
      </c>
      <c r="E213">
        <f t="shared" si="19"/>
        <v>0</v>
      </c>
      <c r="F213">
        <f t="shared" si="19"/>
        <v>0</v>
      </c>
      <c r="G213">
        <f t="shared" si="21"/>
        <v>0</v>
      </c>
      <c r="H213">
        <f t="shared" si="22"/>
        <v>0</v>
      </c>
    </row>
    <row r="214" spans="1:8" x14ac:dyDescent="0.25">
      <c r="A214">
        <f t="shared" si="23"/>
        <v>214</v>
      </c>
      <c r="C214">
        <f t="shared" si="19"/>
        <v>0</v>
      </c>
      <c r="D214">
        <f t="shared" si="20"/>
        <v>0</v>
      </c>
      <c r="E214">
        <f t="shared" si="19"/>
        <v>0</v>
      </c>
      <c r="F214">
        <f t="shared" si="19"/>
        <v>0</v>
      </c>
      <c r="G214">
        <f t="shared" si="21"/>
        <v>0</v>
      </c>
      <c r="H214">
        <f t="shared" si="22"/>
        <v>0</v>
      </c>
    </row>
    <row r="215" spans="1:8" x14ac:dyDescent="0.25">
      <c r="A215">
        <f t="shared" si="23"/>
        <v>215</v>
      </c>
      <c r="C215">
        <f t="shared" si="19"/>
        <v>0</v>
      </c>
      <c r="D215">
        <f t="shared" si="20"/>
        <v>0</v>
      </c>
      <c r="E215">
        <f t="shared" si="19"/>
        <v>0</v>
      </c>
      <c r="F215">
        <f t="shared" si="19"/>
        <v>0</v>
      </c>
      <c r="G215">
        <f t="shared" si="21"/>
        <v>0</v>
      </c>
      <c r="H215">
        <f t="shared" si="22"/>
        <v>0</v>
      </c>
    </row>
    <row r="216" spans="1:8" x14ac:dyDescent="0.25">
      <c r="A216">
        <f t="shared" si="23"/>
        <v>216</v>
      </c>
      <c r="C216">
        <f t="shared" si="19"/>
        <v>0</v>
      </c>
      <c r="D216">
        <f t="shared" si="20"/>
        <v>0</v>
      </c>
      <c r="E216">
        <f t="shared" si="19"/>
        <v>0</v>
      </c>
      <c r="F216">
        <f t="shared" si="19"/>
        <v>0</v>
      </c>
      <c r="G216">
        <f t="shared" si="21"/>
        <v>0</v>
      </c>
      <c r="H216">
        <f t="shared" si="22"/>
        <v>0</v>
      </c>
    </row>
    <row r="217" spans="1:8" x14ac:dyDescent="0.25">
      <c r="A217">
        <f t="shared" si="23"/>
        <v>217</v>
      </c>
      <c r="C217">
        <f t="shared" si="19"/>
        <v>0</v>
      </c>
      <c r="D217">
        <f t="shared" si="20"/>
        <v>0</v>
      </c>
      <c r="E217">
        <f t="shared" si="19"/>
        <v>0</v>
      </c>
      <c r="F217">
        <f t="shared" si="19"/>
        <v>0</v>
      </c>
      <c r="G217">
        <f t="shared" si="21"/>
        <v>0</v>
      </c>
      <c r="H217">
        <f t="shared" si="22"/>
        <v>0</v>
      </c>
    </row>
    <row r="218" spans="1:8" x14ac:dyDescent="0.25">
      <c r="A218">
        <f t="shared" si="23"/>
        <v>218</v>
      </c>
      <c r="C218">
        <f t="shared" si="19"/>
        <v>0</v>
      </c>
      <c r="D218">
        <f t="shared" si="20"/>
        <v>0</v>
      </c>
      <c r="E218">
        <f t="shared" si="19"/>
        <v>0</v>
      </c>
      <c r="F218">
        <f t="shared" si="19"/>
        <v>0</v>
      </c>
      <c r="G218">
        <f t="shared" si="21"/>
        <v>0</v>
      </c>
      <c r="H218">
        <f t="shared" si="22"/>
        <v>0</v>
      </c>
    </row>
    <row r="219" spans="1:8" x14ac:dyDescent="0.25">
      <c r="A219">
        <f t="shared" si="23"/>
        <v>219</v>
      </c>
      <c r="C219">
        <f t="shared" si="19"/>
        <v>0</v>
      </c>
      <c r="D219">
        <f t="shared" si="20"/>
        <v>0</v>
      </c>
      <c r="E219">
        <f t="shared" si="19"/>
        <v>0</v>
      </c>
      <c r="F219">
        <f t="shared" si="19"/>
        <v>0</v>
      </c>
      <c r="G219">
        <f t="shared" si="21"/>
        <v>0</v>
      </c>
      <c r="H219">
        <f t="shared" si="22"/>
        <v>0</v>
      </c>
    </row>
    <row r="220" spans="1:8" x14ac:dyDescent="0.25">
      <c r="A220">
        <f t="shared" si="23"/>
        <v>220</v>
      </c>
      <c r="C220">
        <f t="shared" si="19"/>
        <v>0</v>
      </c>
      <c r="D220">
        <f t="shared" si="20"/>
        <v>0</v>
      </c>
      <c r="E220">
        <f t="shared" si="19"/>
        <v>0</v>
      </c>
      <c r="F220">
        <f t="shared" si="19"/>
        <v>0</v>
      </c>
      <c r="G220">
        <f t="shared" si="21"/>
        <v>0</v>
      </c>
      <c r="H220">
        <f t="shared" si="22"/>
        <v>0</v>
      </c>
    </row>
    <row r="221" spans="1:8" x14ac:dyDescent="0.25">
      <c r="A221">
        <f t="shared" si="23"/>
        <v>221</v>
      </c>
      <c r="C221">
        <f t="shared" si="19"/>
        <v>0</v>
      </c>
      <c r="D221">
        <f t="shared" si="20"/>
        <v>0</v>
      </c>
      <c r="E221">
        <f t="shared" si="19"/>
        <v>0</v>
      </c>
      <c r="F221">
        <f t="shared" si="19"/>
        <v>0</v>
      </c>
      <c r="G221">
        <f t="shared" si="21"/>
        <v>0</v>
      </c>
      <c r="H221">
        <f t="shared" si="22"/>
        <v>0</v>
      </c>
    </row>
    <row r="222" spans="1:8" x14ac:dyDescent="0.25">
      <c r="A222">
        <f t="shared" si="23"/>
        <v>222</v>
      </c>
      <c r="C222">
        <f t="shared" si="19"/>
        <v>0</v>
      </c>
      <c r="D222">
        <f t="shared" si="20"/>
        <v>0</v>
      </c>
      <c r="E222">
        <f t="shared" si="19"/>
        <v>0</v>
      </c>
      <c r="F222">
        <f t="shared" si="19"/>
        <v>0</v>
      </c>
      <c r="G222">
        <f t="shared" si="21"/>
        <v>0</v>
      </c>
      <c r="H222">
        <f t="shared" si="22"/>
        <v>0</v>
      </c>
    </row>
    <row r="223" spans="1:8" x14ac:dyDescent="0.25">
      <c r="A223">
        <f t="shared" si="23"/>
        <v>223</v>
      </c>
      <c r="C223">
        <f t="shared" si="19"/>
        <v>0</v>
      </c>
      <c r="D223">
        <f t="shared" si="20"/>
        <v>0</v>
      </c>
      <c r="E223">
        <f t="shared" si="19"/>
        <v>0</v>
      </c>
      <c r="F223">
        <f t="shared" si="19"/>
        <v>0</v>
      </c>
      <c r="G223">
        <f t="shared" si="21"/>
        <v>0</v>
      </c>
      <c r="H223">
        <f t="shared" si="22"/>
        <v>0</v>
      </c>
    </row>
    <row r="224" spans="1:8" x14ac:dyDescent="0.25">
      <c r="A224">
        <f t="shared" si="23"/>
        <v>224</v>
      </c>
      <c r="C224">
        <f t="shared" si="19"/>
        <v>0</v>
      </c>
      <c r="D224">
        <f t="shared" si="20"/>
        <v>0</v>
      </c>
      <c r="E224">
        <f t="shared" si="19"/>
        <v>0</v>
      </c>
      <c r="F224">
        <f t="shared" si="19"/>
        <v>0</v>
      </c>
      <c r="G224">
        <f t="shared" si="21"/>
        <v>0</v>
      </c>
      <c r="H224">
        <f t="shared" si="22"/>
        <v>0</v>
      </c>
    </row>
    <row r="225" spans="1:8" x14ac:dyDescent="0.25">
      <c r="A225">
        <f t="shared" si="23"/>
        <v>225</v>
      </c>
      <c r="C225">
        <f t="shared" si="19"/>
        <v>0</v>
      </c>
      <c r="D225">
        <f t="shared" si="20"/>
        <v>0</v>
      </c>
      <c r="E225">
        <f t="shared" si="19"/>
        <v>0</v>
      </c>
      <c r="F225">
        <f t="shared" si="19"/>
        <v>0</v>
      </c>
      <c r="G225">
        <f t="shared" si="21"/>
        <v>0</v>
      </c>
      <c r="H225">
        <f t="shared" si="22"/>
        <v>0</v>
      </c>
    </row>
    <row r="226" spans="1:8" x14ac:dyDescent="0.25">
      <c r="A226">
        <f t="shared" si="23"/>
        <v>226</v>
      </c>
      <c r="C226">
        <f t="shared" si="19"/>
        <v>0</v>
      </c>
      <c r="D226">
        <f t="shared" si="20"/>
        <v>0</v>
      </c>
      <c r="E226">
        <f t="shared" si="19"/>
        <v>0</v>
      </c>
      <c r="F226">
        <f t="shared" si="19"/>
        <v>0</v>
      </c>
      <c r="G226">
        <f t="shared" si="21"/>
        <v>0</v>
      </c>
      <c r="H226">
        <f t="shared" si="22"/>
        <v>0</v>
      </c>
    </row>
    <row r="227" spans="1:8" x14ac:dyDescent="0.25">
      <c r="A227">
        <f t="shared" si="23"/>
        <v>227</v>
      </c>
      <c r="C227">
        <f t="shared" ref="C227:F258" si="24">$B227</f>
        <v>0</v>
      </c>
      <c r="D227">
        <f t="shared" si="20"/>
        <v>0</v>
      </c>
      <c r="E227">
        <f t="shared" si="24"/>
        <v>0</v>
      </c>
      <c r="F227">
        <f t="shared" si="24"/>
        <v>0</v>
      </c>
      <c r="G227">
        <f t="shared" si="21"/>
        <v>0</v>
      </c>
      <c r="H227">
        <f t="shared" si="22"/>
        <v>0</v>
      </c>
    </row>
    <row r="228" spans="1:8" x14ac:dyDescent="0.25">
      <c r="A228">
        <f t="shared" si="23"/>
        <v>228</v>
      </c>
      <c r="C228">
        <f t="shared" si="24"/>
        <v>0</v>
      </c>
      <c r="D228">
        <f t="shared" si="20"/>
        <v>0</v>
      </c>
      <c r="E228">
        <f t="shared" si="24"/>
        <v>0</v>
      </c>
      <c r="F228">
        <f t="shared" si="24"/>
        <v>0</v>
      </c>
      <c r="G228">
        <f t="shared" si="21"/>
        <v>0</v>
      </c>
      <c r="H228">
        <f t="shared" si="22"/>
        <v>0</v>
      </c>
    </row>
    <row r="229" spans="1:8" x14ac:dyDescent="0.25">
      <c r="A229">
        <f t="shared" si="23"/>
        <v>229</v>
      </c>
      <c r="C229">
        <f t="shared" si="24"/>
        <v>0</v>
      </c>
      <c r="D229">
        <f t="shared" si="20"/>
        <v>0</v>
      </c>
      <c r="E229">
        <f t="shared" si="24"/>
        <v>0</v>
      </c>
      <c r="F229">
        <f t="shared" si="24"/>
        <v>0</v>
      </c>
      <c r="G229">
        <f t="shared" si="21"/>
        <v>0</v>
      </c>
      <c r="H229">
        <f t="shared" si="22"/>
        <v>0</v>
      </c>
    </row>
    <row r="230" spans="1:8" x14ac:dyDescent="0.25">
      <c r="A230">
        <f t="shared" si="23"/>
        <v>230</v>
      </c>
      <c r="C230">
        <f t="shared" si="24"/>
        <v>0</v>
      </c>
      <c r="D230">
        <f t="shared" si="20"/>
        <v>0</v>
      </c>
      <c r="E230">
        <f t="shared" si="24"/>
        <v>0</v>
      </c>
      <c r="F230">
        <f t="shared" si="24"/>
        <v>0</v>
      </c>
      <c r="G230">
        <f t="shared" si="21"/>
        <v>0</v>
      </c>
      <c r="H230">
        <f t="shared" si="22"/>
        <v>0</v>
      </c>
    </row>
    <row r="231" spans="1:8" x14ac:dyDescent="0.25">
      <c r="A231">
        <f t="shared" si="23"/>
        <v>231</v>
      </c>
      <c r="C231">
        <f t="shared" si="24"/>
        <v>0</v>
      </c>
      <c r="D231">
        <f t="shared" si="20"/>
        <v>0</v>
      </c>
      <c r="E231">
        <f t="shared" si="24"/>
        <v>0</v>
      </c>
      <c r="F231">
        <f t="shared" si="24"/>
        <v>0</v>
      </c>
      <c r="G231">
        <f t="shared" si="21"/>
        <v>0</v>
      </c>
      <c r="H231">
        <f t="shared" si="22"/>
        <v>0</v>
      </c>
    </row>
    <row r="232" spans="1:8" x14ac:dyDescent="0.25">
      <c r="A232">
        <f t="shared" si="23"/>
        <v>232</v>
      </c>
      <c r="C232">
        <f t="shared" si="24"/>
        <v>0</v>
      </c>
      <c r="D232">
        <f t="shared" si="20"/>
        <v>0</v>
      </c>
      <c r="E232">
        <f t="shared" si="24"/>
        <v>0</v>
      </c>
      <c r="F232">
        <f t="shared" si="24"/>
        <v>0</v>
      </c>
      <c r="G232">
        <f t="shared" si="21"/>
        <v>0</v>
      </c>
      <c r="H232">
        <f t="shared" si="22"/>
        <v>0</v>
      </c>
    </row>
    <row r="233" spans="1:8" x14ac:dyDescent="0.25">
      <c r="A233">
        <f t="shared" si="23"/>
        <v>233</v>
      </c>
      <c r="C233">
        <f t="shared" si="24"/>
        <v>0</v>
      </c>
      <c r="D233">
        <f t="shared" si="20"/>
        <v>0</v>
      </c>
      <c r="E233">
        <f t="shared" si="24"/>
        <v>0</v>
      </c>
      <c r="F233">
        <f t="shared" si="24"/>
        <v>0</v>
      </c>
      <c r="G233">
        <f t="shared" si="21"/>
        <v>0</v>
      </c>
      <c r="H233">
        <f t="shared" si="22"/>
        <v>0</v>
      </c>
    </row>
    <row r="234" spans="1:8" x14ac:dyDescent="0.25">
      <c r="A234">
        <f t="shared" si="23"/>
        <v>234</v>
      </c>
      <c r="C234">
        <f t="shared" si="24"/>
        <v>0</v>
      </c>
      <c r="D234">
        <f t="shared" si="20"/>
        <v>0</v>
      </c>
      <c r="E234">
        <f t="shared" si="24"/>
        <v>0</v>
      </c>
      <c r="F234">
        <f t="shared" si="24"/>
        <v>0</v>
      </c>
      <c r="G234">
        <f t="shared" si="21"/>
        <v>0</v>
      </c>
      <c r="H234">
        <f t="shared" si="22"/>
        <v>0</v>
      </c>
    </row>
    <row r="235" spans="1:8" x14ac:dyDescent="0.25">
      <c r="A235">
        <f t="shared" si="23"/>
        <v>235</v>
      </c>
      <c r="C235">
        <f t="shared" si="24"/>
        <v>0</v>
      </c>
      <c r="D235">
        <f t="shared" si="20"/>
        <v>0</v>
      </c>
      <c r="E235">
        <f t="shared" si="24"/>
        <v>0</v>
      </c>
      <c r="F235">
        <f t="shared" si="24"/>
        <v>0</v>
      </c>
      <c r="G235">
        <f t="shared" si="21"/>
        <v>0</v>
      </c>
      <c r="H235">
        <f t="shared" si="22"/>
        <v>0</v>
      </c>
    </row>
    <row r="236" spans="1:8" x14ac:dyDescent="0.25">
      <c r="A236">
        <f t="shared" si="23"/>
        <v>236</v>
      </c>
      <c r="C236">
        <f t="shared" si="24"/>
        <v>0</v>
      </c>
      <c r="D236">
        <f t="shared" si="20"/>
        <v>0</v>
      </c>
      <c r="E236">
        <f t="shared" si="24"/>
        <v>0</v>
      </c>
      <c r="F236">
        <f t="shared" si="24"/>
        <v>0</v>
      </c>
      <c r="G236">
        <f t="shared" si="21"/>
        <v>0</v>
      </c>
      <c r="H236">
        <f t="shared" si="22"/>
        <v>0</v>
      </c>
    </row>
    <row r="237" spans="1:8" x14ac:dyDescent="0.25">
      <c r="A237">
        <f t="shared" si="23"/>
        <v>237</v>
      </c>
      <c r="C237">
        <f t="shared" si="24"/>
        <v>0</v>
      </c>
      <c r="D237">
        <f t="shared" si="20"/>
        <v>0</v>
      </c>
      <c r="E237">
        <f t="shared" si="24"/>
        <v>0</v>
      </c>
      <c r="F237">
        <f t="shared" si="24"/>
        <v>0</v>
      </c>
      <c r="G237">
        <f t="shared" si="21"/>
        <v>0</v>
      </c>
      <c r="H237">
        <f t="shared" si="22"/>
        <v>0</v>
      </c>
    </row>
    <row r="238" spans="1:8" x14ac:dyDescent="0.25">
      <c r="A238">
        <f t="shared" si="23"/>
        <v>238</v>
      </c>
      <c r="C238">
        <f t="shared" si="24"/>
        <v>0</v>
      </c>
      <c r="D238">
        <f t="shared" si="20"/>
        <v>0</v>
      </c>
      <c r="E238">
        <f t="shared" si="24"/>
        <v>0</v>
      </c>
      <c r="F238">
        <f t="shared" si="24"/>
        <v>0</v>
      </c>
      <c r="G238">
        <f t="shared" si="21"/>
        <v>0</v>
      </c>
      <c r="H238">
        <f t="shared" si="22"/>
        <v>0</v>
      </c>
    </row>
    <row r="239" spans="1:8" x14ac:dyDescent="0.25">
      <c r="A239">
        <f t="shared" si="23"/>
        <v>239</v>
      </c>
      <c r="C239">
        <f t="shared" si="24"/>
        <v>0</v>
      </c>
      <c r="D239">
        <f t="shared" si="20"/>
        <v>0</v>
      </c>
      <c r="E239">
        <f t="shared" si="24"/>
        <v>0</v>
      </c>
      <c r="F239">
        <f t="shared" si="24"/>
        <v>0</v>
      </c>
      <c r="G239">
        <f t="shared" si="21"/>
        <v>0</v>
      </c>
      <c r="H239">
        <f t="shared" si="22"/>
        <v>0</v>
      </c>
    </row>
    <row r="240" spans="1:8" x14ac:dyDescent="0.25">
      <c r="A240">
        <f t="shared" si="23"/>
        <v>240</v>
      </c>
      <c r="C240">
        <f t="shared" si="24"/>
        <v>0</v>
      </c>
      <c r="D240">
        <f t="shared" si="20"/>
        <v>0</v>
      </c>
      <c r="E240">
        <f t="shared" si="24"/>
        <v>0</v>
      </c>
      <c r="F240">
        <f t="shared" si="24"/>
        <v>0</v>
      </c>
      <c r="G240">
        <f t="shared" si="21"/>
        <v>0</v>
      </c>
      <c r="H240">
        <f t="shared" si="22"/>
        <v>0</v>
      </c>
    </row>
    <row r="241" spans="1:8" x14ac:dyDescent="0.25">
      <c r="A241">
        <f t="shared" si="23"/>
        <v>241</v>
      </c>
      <c r="C241">
        <f t="shared" si="24"/>
        <v>0</v>
      </c>
      <c r="D241">
        <f t="shared" si="20"/>
        <v>0</v>
      </c>
      <c r="E241">
        <f t="shared" si="24"/>
        <v>0</v>
      </c>
      <c r="F241">
        <f t="shared" si="24"/>
        <v>0</v>
      </c>
      <c r="G241">
        <f t="shared" si="21"/>
        <v>0</v>
      </c>
      <c r="H241">
        <f t="shared" si="22"/>
        <v>0</v>
      </c>
    </row>
    <row r="242" spans="1:8" x14ac:dyDescent="0.25">
      <c r="A242">
        <f t="shared" si="23"/>
        <v>242</v>
      </c>
      <c r="C242">
        <f t="shared" si="24"/>
        <v>0</v>
      </c>
      <c r="D242">
        <f t="shared" si="20"/>
        <v>0</v>
      </c>
      <c r="E242">
        <f t="shared" si="24"/>
        <v>0</v>
      </c>
      <c r="F242">
        <f t="shared" si="24"/>
        <v>0</v>
      </c>
      <c r="G242">
        <f t="shared" si="21"/>
        <v>0</v>
      </c>
      <c r="H242">
        <f t="shared" si="22"/>
        <v>0</v>
      </c>
    </row>
    <row r="243" spans="1:8" x14ac:dyDescent="0.25">
      <c r="A243">
        <f t="shared" si="23"/>
        <v>243</v>
      </c>
      <c r="C243">
        <f t="shared" si="24"/>
        <v>0</v>
      </c>
      <c r="D243">
        <f t="shared" si="20"/>
        <v>0</v>
      </c>
      <c r="E243">
        <f t="shared" si="24"/>
        <v>0</v>
      </c>
      <c r="F243">
        <f t="shared" si="24"/>
        <v>0</v>
      </c>
      <c r="G243">
        <f t="shared" si="21"/>
        <v>0</v>
      </c>
      <c r="H243">
        <f t="shared" si="22"/>
        <v>0</v>
      </c>
    </row>
    <row r="244" spans="1:8" x14ac:dyDescent="0.25">
      <c r="A244">
        <f t="shared" si="23"/>
        <v>244</v>
      </c>
      <c r="C244">
        <f t="shared" si="24"/>
        <v>0</v>
      </c>
      <c r="D244">
        <f t="shared" si="20"/>
        <v>0</v>
      </c>
      <c r="E244">
        <f t="shared" si="24"/>
        <v>0</v>
      </c>
      <c r="F244">
        <f t="shared" si="24"/>
        <v>0</v>
      </c>
      <c r="G244">
        <f t="shared" si="21"/>
        <v>0</v>
      </c>
      <c r="H244">
        <f t="shared" si="22"/>
        <v>0</v>
      </c>
    </row>
    <row r="245" spans="1:8" x14ac:dyDescent="0.25">
      <c r="A245">
        <f t="shared" si="23"/>
        <v>245</v>
      </c>
      <c r="C245">
        <f t="shared" si="24"/>
        <v>0</v>
      </c>
      <c r="D245">
        <f t="shared" si="20"/>
        <v>0</v>
      </c>
      <c r="E245">
        <f t="shared" si="24"/>
        <v>0</v>
      </c>
      <c r="F245">
        <f t="shared" si="24"/>
        <v>0</v>
      </c>
      <c r="G245">
        <f t="shared" si="21"/>
        <v>0</v>
      </c>
      <c r="H245">
        <f t="shared" si="22"/>
        <v>0</v>
      </c>
    </row>
    <row r="246" spans="1:8" x14ac:dyDescent="0.25">
      <c r="A246">
        <f t="shared" si="23"/>
        <v>246</v>
      </c>
      <c r="C246">
        <f t="shared" si="24"/>
        <v>0</v>
      </c>
      <c r="D246">
        <f t="shared" si="20"/>
        <v>0</v>
      </c>
      <c r="E246">
        <f t="shared" si="24"/>
        <v>0</v>
      </c>
      <c r="F246">
        <f t="shared" si="24"/>
        <v>0</v>
      </c>
      <c r="G246">
        <f t="shared" si="21"/>
        <v>0</v>
      </c>
      <c r="H246">
        <f t="shared" si="22"/>
        <v>0</v>
      </c>
    </row>
    <row r="247" spans="1:8" x14ac:dyDescent="0.25">
      <c r="A247">
        <f t="shared" si="23"/>
        <v>247</v>
      </c>
      <c r="C247">
        <f t="shared" si="24"/>
        <v>0</v>
      </c>
      <c r="D247">
        <f t="shared" si="20"/>
        <v>0</v>
      </c>
      <c r="E247">
        <f t="shared" si="24"/>
        <v>0</v>
      </c>
      <c r="F247">
        <f t="shared" si="24"/>
        <v>0</v>
      </c>
      <c r="G247">
        <f t="shared" si="21"/>
        <v>0</v>
      </c>
      <c r="H247">
        <f t="shared" si="22"/>
        <v>0</v>
      </c>
    </row>
    <row r="248" spans="1:8" x14ac:dyDescent="0.25">
      <c r="A248">
        <f t="shared" si="23"/>
        <v>248</v>
      </c>
      <c r="C248">
        <f t="shared" si="24"/>
        <v>0</v>
      </c>
      <c r="D248">
        <f t="shared" si="20"/>
        <v>0</v>
      </c>
      <c r="E248">
        <f t="shared" si="24"/>
        <v>0</v>
      </c>
      <c r="F248">
        <f t="shared" si="24"/>
        <v>0</v>
      </c>
      <c r="G248">
        <f t="shared" si="21"/>
        <v>0</v>
      </c>
      <c r="H248">
        <f t="shared" si="22"/>
        <v>0</v>
      </c>
    </row>
    <row r="249" spans="1:8" x14ac:dyDescent="0.25">
      <c r="A249">
        <f t="shared" si="23"/>
        <v>249</v>
      </c>
      <c r="C249">
        <f t="shared" si="24"/>
        <v>0</v>
      </c>
      <c r="D249">
        <f t="shared" si="20"/>
        <v>0</v>
      </c>
      <c r="E249">
        <f t="shared" si="24"/>
        <v>0</v>
      </c>
      <c r="F249">
        <f t="shared" si="24"/>
        <v>0</v>
      </c>
      <c r="G249">
        <f t="shared" si="21"/>
        <v>0</v>
      </c>
      <c r="H249">
        <f t="shared" si="22"/>
        <v>0</v>
      </c>
    </row>
    <row r="250" spans="1:8" x14ac:dyDescent="0.25">
      <c r="A250">
        <f t="shared" si="23"/>
        <v>250</v>
      </c>
      <c r="C250">
        <f t="shared" si="24"/>
        <v>0</v>
      </c>
      <c r="D250">
        <f t="shared" si="20"/>
        <v>0</v>
      </c>
      <c r="E250">
        <f t="shared" si="24"/>
        <v>0</v>
      </c>
      <c r="F250">
        <f t="shared" si="24"/>
        <v>0</v>
      </c>
      <c r="G250">
        <f t="shared" si="21"/>
        <v>0</v>
      </c>
      <c r="H250">
        <f t="shared" si="22"/>
        <v>0</v>
      </c>
    </row>
    <row r="251" spans="1:8" x14ac:dyDescent="0.25">
      <c r="A251">
        <f t="shared" si="23"/>
        <v>251</v>
      </c>
      <c r="C251">
        <f t="shared" si="24"/>
        <v>0</v>
      </c>
      <c r="D251">
        <f t="shared" si="20"/>
        <v>0</v>
      </c>
      <c r="E251">
        <f t="shared" si="24"/>
        <v>0</v>
      </c>
      <c r="F251">
        <f t="shared" si="24"/>
        <v>0</v>
      </c>
      <c r="G251">
        <f t="shared" si="21"/>
        <v>0</v>
      </c>
      <c r="H251">
        <f t="shared" si="22"/>
        <v>0</v>
      </c>
    </row>
    <row r="252" spans="1:8" x14ac:dyDescent="0.25">
      <c r="A252">
        <f t="shared" si="23"/>
        <v>252</v>
      </c>
      <c r="C252">
        <f t="shared" si="24"/>
        <v>0</v>
      </c>
      <c r="D252">
        <f t="shared" si="20"/>
        <v>0</v>
      </c>
      <c r="E252">
        <f t="shared" si="24"/>
        <v>0</v>
      </c>
      <c r="F252">
        <f t="shared" si="24"/>
        <v>0</v>
      </c>
      <c r="G252">
        <f t="shared" si="21"/>
        <v>0</v>
      </c>
      <c r="H252">
        <f t="shared" si="22"/>
        <v>0</v>
      </c>
    </row>
    <row r="253" spans="1:8" x14ac:dyDescent="0.25">
      <c r="A253">
        <f t="shared" si="23"/>
        <v>253</v>
      </c>
      <c r="C253">
        <f t="shared" si="24"/>
        <v>0</v>
      </c>
      <c r="D253">
        <f t="shared" si="20"/>
        <v>0</v>
      </c>
      <c r="E253">
        <f t="shared" si="24"/>
        <v>0</v>
      </c>
      <c r="F253">
        <f t="shared" si="24"/>
        <v>0</v>
      </c>
      <c r="G253">
        <f t="shared" si="21"/>
        <v>0</v>
      </c>
      <c r="H253">
        <f t="shared" si="22"/>
        <v>0</v>
      </c>
    </row>
    <row r="254" spans="1:8" x14ac:dyDescent="0.25">
      <c r="A254">
        <f t="shared" si="23"/>
        <v>254</v>
      </c>
      <c r="C254">
        <f t="shared" si="24"/>
        <v>0</v>
      </c>
      <c r="D254">
        <f t="shared" si="20"/>
        <v>0</v>
      </c>
      <c r="E254">
        <f t="shared" si="24"/>
        <v>0</v>
      </c>
      <c r="F254">
        <f t="shared" si="24"/>
        <v>0</v>
      </c>
      <c r="G254">
        <f t="shared" si="21"/>
        <v>0</v>
      </c>
      <c r="H254">
        <f t="shared" si="22"/>
        <v>0</v>
      </c>
    </row>
    <row r="255" spans="1:8" x14ac:dyDescent="0.25">
      <c r="A255">
        <f t="shared" si="23"/>
        <v>255</v>
      </c>
      <c r="C255">
        <f t="shared" si="24"/>
        <v>0</v>
      </c>
      <c r="D255">
        <f t="shared" si="20"/>
        <v>0</v>
      </c>
      <c r="E255">
        <f t="shared" si="24"/>
        <v>0</v>
      </c>
      <c r="F255">
        <f t="shared" si="24"/>
        <v>0</v>
      </c>
      <c r="G255">
        <f t="shared" si="21"/>
        <v>0</v>
      </c>
      <c r="H255">
        <f t="shared" si="22"/>
        <v>0</v>
      </c>
    </row>
    <row r="256" spans="1:8" x14ac:dyDescent="0.25">
      <c r="A256">
        <f t="shared" si="23"/>
        <v>256</v>
      </c>
      <c r="C256">
        <f t="shared" si="24"/>
        <v>0</v>
      </c>
      <c r="D256">
        <f t="shared" si="20"/>
        <v>0</v>
      </c>
      <c r="E256">
        <f t="shared" si="24"/>
        <v>0</v>
      </c>
      <c r="F256">
        <f t="shared" si="24"/>
        <v>0</v>
      </c>
      <c r="G256">
        <f t="shared" si="21"/>
        <v>0</v>
      </c>
    </row>
    <row r="257" spans="1:7" x14ac:dyDescent="0.25">
      <c r="A257">
        <f t="shared" si="23"/>
        <v>257</v>
      </c>
      <c r="C257">
        <f t="shared" si="24"/>
        <v>0</v>
      </c>
      <c r="D257">
        <f t="shared" si="20"/>
        <v>0</v>
      </c>
      <c r="E257">
        <f t="shared" si="24"/>
        <v>0</v>
      </c>
      <c r="F257">
        <f t="shared" si="24"/>
        <v>0</v>
      </c>
      <c r="G257">
        <f t="shared" si="21"/>
        <v>0</v>
      </c>
    </row>
    <row r="258" spans="1:7" x14ac:dyDescent="0.25">
      <c r="A258">
        <f t="shared" si="23"/>
        <v>258</v>
      </c>
      <c r="C258">
        <f t="shared" si="24"/>
        <v>0</v>
      </c>
      <c r="D258">
        <f t="shared" si="20"/>
        <v>0</v>
      </c>
      <c r="E258">
        <f t="shared" si="24"/>
        <v>0</v>
      </c>
      <c r="F258">
        <f t="shared" si="24"/>
        <v>0</v>
      </c>
      <c r="G258">
        <f t="shared" si="21"/>
        <v>0</v>
      </c>
    </row>
  </sheetData>
  <autoFilter ref="A1:H258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N21"/>
  <sheetViews>
    <sheetView workbookViewId="0"/>
  </sheetViews>
  <sheetFormatPr defaultRowHeight="15" x14ac:dyDescent="0.25"/>
  <cols>
    <col min="10" max="10" width="10.42578125" bestFit="1" customWidth="1"/>
  </cols>
  <sheetData>
    <row r="1" spans="1:14" x14ac:dyDescent="0.25">
      <c r="A1" t="str">
        <f>VLOOKUP(18,Sprog!$A:$H,VLOOKUP(Inddata_Pakker!$B$2,Stamdata!$D:$E,2,FALSE),FALSE)</f>
        <v>Ja</v>
      </c>
      <c r="B1" t="s">
        <v>163</v>
      </c>
      <c r="D1" t="s">
        <v>33</v>
      </c>
      <c r="E1">
        <v>2</v>
      </c>
      <c r="F1">
        <v>1</v>
      </c>
      <c r="G1" t="s">
        <v>74</v>
      </c>
      <c r="J1" s="5">
        <v>43282</v>
      </c>
      <c r="N1">
        <v>1</v>
      </c>
    </row>
    <row r="2" spans="1:14" x14ac:dyDescent="0.25">
      <c r="A2" t="str">
        <f>VLOOKUP(17,Sprog!$A:$H,VLOOKUP(Inddata_Pakker!$B$2,Stamdata!$D:$E,2,FALSE),FALSE)</f>
        <v>Nej</v>
      </c>
      <c r="D2" t="s">
        <v>35</v>
      </c>
      <c r="E2">
        <v>3</v>
      </c>
      <c r="F2">
        <v>0.77</v>
      </c>
      <c r="G2" t="s">
        <v>75</v>
      </c>
      <c r="N2">
        <f>N1+5</f>
        <v>6</v>
      </c>
    </row>
    <row r="3" spans="1:14" x14ac:dyDescent="0.25">
      <c r="D3" t="s">
        <v>76</v>
      </c>
      <c r="E3">
        <v>4</v>
      </c>
      <c r="F3">
        <v>7.45</v>
      </c>
      <c r="G3" t="s">
        <v>76</v>
      </c>
      <c r="N3">
        <f t="shared" ref="N3:N21" si="0">N2+5</f>
        <v>11</v>
      </c>
    </row>
    <row r="4" spans="1:14" x14ac:dyDescent="0.25">
      <c r="D4" t="s">
        <v>34</v>
      </c>
      <c r="E4">
        <v>6</v>
      </c>
      <c r="F4">
        <v>8.32</v>
      </c>
      <c r="G4" t="s">
        <v>140</v>
      </c>
      <c r="N4">
        <f t="shared" si="0"/>
        <v>16</v>
      </c>
    </row>
    <row r="5" spans="1:14" x14ac:dyDescent="0.25">
      <c r="D5" t="s">
        <v>89</v>
      </c>
      <c r="E5">
        <v>7</v>
      </c>
      <c r="F5">
        <v>6</v>
      </c>
      <c r="G5" t="s">
        <v>88</v>
      </c>
      <c r="N5">
        <f t="shared" si="0"/>
        <v>21</v>
      </c>
    </row>
    <row r="6" spans="1:14" x14ac:dyDescent="0.25">
      <c r="D6" t="s">
        <v>91</v>
      </c>
      <c r="E6">
        <v>8</v>
      </c>
      <c r="F6">
        <v>0.06</v>
      </c>
      <c r="G6" t="s">
        <v>90</v>
      </c>
      <c r="N6">
        <f t="shared" si="0"/>
        <v>26</v>
      </c>
    </row>
    <row r="7" spans="1:14" x14ac:dyDescent="0.25">
      <c r="N7">
        <f t="shared" si="0"/>
        <v>31</v>
      </c>
    </row>
    <row r="8" spans="1:14" x14ac:dyDescent="0.25">
      <c r="N8">
        <f t="shared" si="0"/>
        <v>36</v>
      </c>
    </row>
    <row r="9" spans="1:14" x14ac:dyDescent="0.25">
      <c r="N9">
        <f t="shared" si="0"/>
        <v>41</v>
      </c>
    </row>
    <row r="10" spans="1:14" x14ac:dyDescent="0.25">
      <c r="N10">
        <f t="shared" si="0"/>
        <v>46</v>
      </c>
    </row>
    <row r="11" spans="1:14" x14ac:dyDescent="0.25">
      <c r="N11">
        <f t="shared" si="0"/>
        <v>51</v>
      </c>
    </row>
    <row r="12" spans="1:14" x14ac:dyDescent="0.25">
      <c r="N12">
        <f t="shared" si="0"/>
        <v>56</v>
      </c>
    </row>
    <row r="13" spans="1:14" x14ac:dyDescent="0.25">
      <c r="N13">
        <f t="shared" si="0"/>
        <v>61</v>
      </c>
    </row>
    <row r="14" spans="1:14" x14ac:dyDescent="0.25">
      <c r="N14">
        <f t="shared" si="0"/>
        <v>66</v>
      </c>
    </row>
    <row r="15" spans="1:14" x14ac:dyDescent="0.25">
      <c r="N15">
        <f t="shared" si="0"/>
        <v>71</v>
      </c>
    </row>
    <row r="16" spans="1:14" x14ac:dyDescent="0.25">
      <c r="N16">
        <f t="shared" si="0"/>
        <v>76</v>
      </c>
    </row>
    <row r="17" spans="14:14" x14ac:dyDescent="0.25">
      <c r="N17">
        <f>N16+5</f>
        <v>81</v>
      </c>
    </row>
    <row r="18" spans="14:14" x14ac:dyDescent="0.25">
      <c r="N18">
        <f t="shared" si="0"/>
        <v>86</v>
      </c>
    </row>
    <row r="19" spans="14:14" x14ac:dyDescent="0.25">
      <c r="N19">
        <f t="shared" si="0"/>
        <v>91</v>
      </c>
    </row>
    <row r="20" spans="14:14" x14ac:dyDescent="0.25">
      <c r="N20">
        <f t="shared" si="0"/>
        <v>96</v>
      </c>
    </row>
    <row r="21" spans="14:14" x14ac:dyDescent="0.25">
      <c r="N21">
        <f t="shared" si="0"/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Uniconta prisberegner</vt:lpstr>
      <vt:lpstr>Inddata_Pakker</vt:lpstr>
      <vt:lpstr>Sprog</vt:lpstr>
      <vt:lpstr>Stamdata</vt:lpstr>
      <vt:lpstr>Language</vt:lpstr>
      <vt:lpstr>Y_N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Glüsing</dc:creator>
  <cp:lastModifiedBy>Holger Glüsing</cp:lastModifiedBy>
  <dcterms:created xsi:type="dcterms:W3CDTF">2016-01-01T12:17:39Z</dcterms:created>
  <dcterms:modified xsi:type="dcterms:W3CDTF">2018-05-19T08:41:04Z</dcterms:modified>
</cp:coreProperties>
</file>